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nu.com\data\SharedData\Com &amp; Ind\Technical Solutions\Program Support\MA Custom Express Tool Updates\Tools to be Updated\FINAL VERSIONS\Drafts Shared\For Website\"/>
    </mc:Choice>
  </mc:AlternateContent>
  <xr:revisionPtr revIDLastSave="0" documentId="13_ncr:1_{DD3EE6EA-888D-4283-BDF1-39C67509825B}" xr6:coauthVersionLast="47" xr6:coauthVersionMax="47" xr10:uidLastSave="{00000000-0000-0000-0000-000000000000}"/>
  <workbookProtection workbookAlgorithmName="SHA-512" workbookHashValue="PYfLr9Hf5jQ+WeMDl1E2/0TM4ytfOZwtHhTXWEEW8nnCey8wkMfjGV0iPv919v+nmIl1MFzHfK5ije/lQFn35Q==" workbookSaltValue="VG0fBFSHDQBw6bw6EzqOPg==" workbookSpinCount="100000" lockStructure="1"/>
  <bookViews>
    <workbookView xWindow="-110" yWindow="-110" windowWidth="19420" windowHeight="10420" tabRatio="645" xr2:uid="{00000000-000D-0000-FFFF-FFFF00000000}"/>
  </bookViews>
  <sheets>
    <sheet name="Instructions" sheetId="9" r:id="rId1"/>
    <sheet name="Project Data" sheetId="10" r:id="rId2"/>
    <sheet name="ECM Data" sheetId="5" r:id="rId3"/>
    <sheet name="Efficiency Tables" sheetId="4" r:id="rId4"/>
    <sheet name="Pre-Install Photos" sheetId="11" r:id="rId5"/>
    <sheet name="Savings Summary" sheetId="1" r:id="rId6"/>
    <sheet name="MRD" sheetId="3" r:id="rId7"/>
    <sheet name="MRD-Overflow" sheetId="6" r:id="rId8"/>
    <sheet name="Versions" sheetId="7" state="hidden" r:id="rId9"/>
  </sheets>
  <definedNames>
    <definedName name="ActiveCellAddress" localSheetId="6">ADDRESS(19,8)</definedName>
    <definedName name="ActiveCellAddress" localSheetId="7">ADDRESS(19,8)</definedName>
    <definedName name="ActiveCellAddress">ADDRESS(1,1)</definedName>
    <definedName name="_xlnm.Print_Area" localSheetId="6">MRD!$A$1:$J$42</definedName>
    <definedName name="_xlnm.Print_Area" localSheetId="7">'MRD-Overflow'!$A$1:$J$52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1" i="5" l="1"/>
  <c r="K11" i="5" l="1" a="1"/>
  <c r="K11" i="5" s="1"/>
  <c r="K12" i="5" a="1"/>
  <c r="K12" i="5" s="1"/>
  <c r="K13" i="5" a="1"/>
  <c r="K13" i="5" s="1"/>
  <c r="R11" i="5" l="1"/>
  <c r="T11" i="5" s="1"/>
  <c r="U11" i="5" s="1"/>
  <c r="S13" i="5"/>
  <c r="K14" i="5" a="1"/>
  <c r="K14" i="5" s="1"/>
  <c r="K15" i="5" a="1"/>
  <c r="K15" i="5" s="1"/>
  <c r="K16" i="5" a="1"/>
  <c r="K16" i="5" s="1"/>
  <c r="K17" i="5" a="1"/>
  <c r="K17" i="5" s="1"/>
  <c r="K18" i="5" a="1"/>
  <c r="K18" i="5" s="1"/>
  <c r="K19" i="5" a="1"/>
  <c r="K19" i="5" s="1"/>
  <c r="K20" i="5" a="1"/>
  <c r="K20" i="5" s="1"/>
  <c r="K21" i="5" a="1"/>
  <c r="K21" i="5" s="1"/>
  <c r="K22" i="5" a="1"/>
  <c r="K22" i="5" s="1"/>
  <c r="K23" i="5" a="1"/>
  <c r="K23" i="5" s="1"/>
  <c r="K24" i="5" a="1"/>
  <c r="K24" i="5" s="1"/>
  <c r="K25" i="5" a="1"/>
  <c r="K25" i="5" s="1"/>
  <c r="K26" i="5" a="1"/>
  <c r="K26" i="5" s="1"/>
  <c r="K27" i="5" a="1"/>
  <c r="K27" i="5" s="1"/>
  <c r="K28" i="5" a="1"/>
  <c r="K28" i="5" s="1"/>
  <c r="K29" i="5" a="1"/>
  <c r="K29" i="5" s="1"/>
  <c r="K30" i="5" a="1"/>
  <c r="K30" i="5" s="1"/>
  <c r="K31" i="5" a="1"/>
  <c r="K31" i="5" s="1"/>
  <c r="K32" i="5" a="1"/>
  <c r="K32" i="5" s="1"/>
  <c r="K33" i="5" a="1"/>
  <c r="K33" i="5" s="1"/>
  <c r="K34" i="5" a="1"/>
  <c r="K34" i="5" s="1"/>
  <c r="K35" i="5" a="1"/>
  <c r="K35" i="5" s="1"/>
  <c r="K36" i="5" a="1"/>
  <c r="K36" i="5" s="1"/>
  <c r="K37" i="5" a="1"/>
  <c r="K37" i="5" s="1"/>
  <c r="K38" i="5" a="1"/>
  <c r="K38" i="5" s="1"/>
  <c r="K39" i="5" a="1"/>
  <c r="K39" i="5" s="1"/>
  <c r="K40" i="5" a="1"/>
  <c r="K40" i="5" s="1"/>
  <c r="K41" i="5" a="1"/>
  <c r="K41" i="5" s="1"/>
  <c r="K42" i="5" a="1"/>
  <c r="K42" i="5" s="1"/>
  <c r="K43" i="5" a="1"/>
  <c r="K43" i="5" s="1"/>
  <c r="K44" i="5" a="1"/>
  <c r="K44" i="5" s="1"/>
  <c r="K45" i="5" a="1"/>
  <c r="K45" i="5" s="1"/>
  <c r="K46" i="5" a="1"/>
  <c r="K46" i="5" s="1"/>
  <c r="K47" i="5" a="1"/>
  <c r="K47" i="5" s="1"/>
  <c r="K48" i="5" a="1"/>
  <c r="K48" i="5" s="1"/>
  <c r="K49" i="5" a="1"/>
  <c r="K49" i="5" s="1"/>
  <c r="K50" i="5" a="1"/>
  <c r="K50" i="5" s="1"/>
  <c r="K51" i="5" a="1"/>
  <c r="K51" i="5" s="1"/>
  <c r="K52" i="5" a="1"/>
  <c r="K52" i="5" s="1"/>
  <c r="K53" i="5" a="1"/>
  <c r="K53" i="5" s="1"/>
  <c r="K54" i="5" a="1"/>
  <c r="K54" i="5" s="1"/>
  <c r="K55" i="5" a="1"/>
  <c r="K55" i="5" s="1"/>
  <c r="K56" i="5" a="1"/>
  <c r="K56" i="5" s="1"/>
  <c r="K57" i="5" a="1"/>
  <c r="K57" i="5" s="1"/>
  <c r="K58" i="5" a="1"/>
  <c r="K58" i="5" s="1"/>
  <c r="K59" i="5" a="1"/>
  <c r="K59" i="5" s="1"/>
  <c r="K60" i="5" a="1"/>
  <c r="K60" i="5" s="1"/>
  <c r="K61" i="5" a="1"/>
  <c r="K61" i="5" s="1"/>
  <c r="K62" i="5" a="1"/>
  <c r="K62" i="5" s="1"/>
  <c r="R13" i="5"/>
  <c r="T13" i="5" s="1"/>
  <c r="C2" i="10"/>
  <c r="W32" i="4"/>
  <c r="D27" i="5"/>
  <c r="D17" i="3"/>
  <c r="D2" i="6"/>
  <c r="D1" i="6"/>
  <c r="D26" i="5"/>
  <c r="D25" i="5"/>
  <c r="D24" i="5"/>
  <c r="D23" i="5"/>
  <c r="D22" i="5"/>
  <c r="D26" i="3" s="1"/>
  <c r="D21" i="5"/>
  <c r="D25" i="3" s="1"/>
  <c r="D20" i="5"/>
  <c r="D24" i="3" s="1"/>
  <c r="D19" i="5"/>
  <c r="D23" i="3" s="1"/>
  <c r="D18" i="5"/>
  <c r="D22" i="3" s="1"/>
  <c r="D17" i="5"/>
  <c r="D21" i="3" s="1"/>
  <c r="D16" i="5"/>
  <c r="D20" i="3" s="1"/>
  <c r="D15" i="5"/>
  <c r="D19" i="3" s="1"/>
  <c r="D14" i="5"/>
  <c r="D18" i="3" s="1"/>
  <c r="D2" i="3"/>
  <c r="D1" i="3"/>
  <c r="U13" i="5" l="1"/>
  <c r="AA23" i="5"/>
  <c r="AB23" i="5" s="1"/>
  <c r="AA24" i="5"/>
  <c r="AB24" i="5" s="1"/>
  <c r="AA25" i="5"/>
  <c r="AB25" i="5" s="1"/>
  <c r="AA26" i="5"/>
  <c r="AB26" i="5" s="1"/>
  <c r="AA27" i="5"/>
  <c r="AB27" i="5" s="1"/>
  <c r="AA28" i="5"/>
  <c r="AB28" i="5" s="1"/>
  <c r="AA29" i="5"/>
  <c r="AB29" i="5" s="1"/>
  <c r="AA30" i="5"/>
  <c r="AB30" i="5" s="1"/>
  <c r="AA31" i="5"/>
  <c r="AB31" i="5" s="1"/>
  <c r="AA32" i="5"/>
  <c r="AB32" i="5" s="1"/>
  <c r="AA33" i="5"/>
  <c r="AB33" i="5" s="1"/>
  <c r="AA34" i="5"/>
  <c r="AB34" i="5" s="1"/>
  <c r="AA35" i="5"/>
  <c r="AB35" i="5" s="1"/>
  <c r="AA36" i="5"/>
  <c r="AB36" i="5" s="1"/>
  <c r="AA37" i="5"/>
  <c r="AB37" i="5" s="1"/>
  <c r="AA38" i="5"/>
  <c r="AB38" i="5" s="1"/>
  <c r="AA39" i="5"/>
  <c r="AB39" i="5" s="1"/>
  <c r="AA40" i="5"/>
  <c r="AB40" i="5" s="1"/>
  <c r="AA41" i="5"/>
  <c r="AB41" i="5" s="1"/>
  <c r="AA42" i="5"/>
  <c r="AB42" i="5" s="1"/>
  <c r="AA43" i="5"/>
  <c r="AB43" i="5" s="1"/>
  <c r="AA44" i="5"/>
  <c r="AB44" i="5" s="1"/>
  <c r="AA45" i="5"/>
  <c r="AB45" i="5" s="1"/>
  <c r="AA46" i="5"/>
  <c r="AB46" i="5" s="1"/>
  <c r="AA47" i="5"/>
  <c r="AB47" i="5" s="1"/>
  <c r="AA48" i="5"/>
  <c r="AB48" i="5" s="1"/>
  <c r="AA49" i="5"/>
  <c r="AB49" i="5" s="1"/>
  <c r="AA50" i="5"/>
  <c r="AB50" i="5" s="1"/>
  <c r="AA51" i="5"/>
  <c r="AB51" i="5" s="1"/>
  <c r="AA52" i="5"/>
  <c r="AB52" i="5" s="1"/>
  <c r="AA53" i="5"/>
  <c r="AB53" i="5" s="1"/>
  <c r="AA54" i="5"/>
  <c r="AB54" i="5" s="1"/>
  <c r="AA55" i="5"/>
  <c r="AB55" i="5" s="1"/>
  <c r="AA56" i="5"/>
  <c r="AB56" i="5" s="1"/>
  <c r="AA57" i="5"/>
  <c r="AB57" i="5" s="1"/>
  <c r="AA58" i="5"/>
  <c r="AB58" i="5" s="1"/>
  <c r="AA59" i="5"/>
  <c r="AB59" i="5" s="1"/>
  <c r="AA60" i="5"/>
  <c r="AB60" i="5" s="1"/>
  <c r="AA61" i="5"/>
  <c r="AB61" i="5" s="1"/>
  <c r="AA62" i="5"/>
  <c r="AB62" i="5" s="1"/>
  <c r="R18" i="5"/>
  <c r="S18" i="5"/>
  <c r="T18" i="5"/>
  <c r="U18" i="5"/>
  <c r="R19" i="5"/>
  <c r="S19" i="5"/>
  <c r="T19" i="5"/>
  <c r="U19" i="5"/>
  <c r="R20" i="5"/>
  <c r="S20" i="5"/>
  <c r="T20" i="5"/>
  <c r="U20" i="5"/>
  <c r="R21" i="5"/>
  <c r="S21" i="5"/>
  <c r="T21" i="5"/>
  <c r="U21" i="5"/>
  <c r="R22" i="5"/>
  <c r="S22" i="5"/>
  <c r="T22" i="5"/>
  <c r="U22" i="5"/>
  <c r="R23" i="5"/>
  <c r="S23" i="5"/>
  <c r="T23" i="5"/>
  <c r="U23" i="5"/>
  <c r="R24" i="5"/>
  <c r="S24" i="5"/>
  <c r="T24" i="5"/>
  <c r="U24" i="5"/>
  <c r="R25" i="5"/>
  <c r="S25" i="5"/>
  <c r="T25" i="5"/>
  <c r="U25" i="5"/>
  <c r="R26" i="5"/>
  <c r="S26" i="5"/>
  <c r="T26" i="5"/>
  <c r="U26" i="5"/>
  <c r="R27" i="5"/>
  <c r="S27" i="5"/>
  <c r="T27" i="5"/>
  <c r="U27" i="5"/>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13" i="6"/>
  <c r="H18" i="3"/>
  <c r="H19" i="3"/>
  <c r="H20" i="3"/>
  <c r="H21" i="3"/>
  <c r="H22" i="3"/>
  <c r="H23" i="3"/>
  <c r="H24" i="3"/>
  <c r="H25" i="3"/>
  <c r="H26" i="3"/>
  <c r="H17" i="3"/>
  <c r="T28" i="5"/>
  <c r="U28" i="5"/>
  <c r="T29" i="5"/>
  <c r="U29" i="5"/>
  <c r="T30" i="5"/>
  <c r="U30" i="5"/>
  <c r="T31" i="5"/>
  <c r="U31" i="5"/>
  <c r="T32" i="5"/>
  <c r="U32" i="5"/>
  <c r="T33" i="5"/>
  <c r="U33" i="5"/>
  <c r="T34" i="5"/>
  <c r="U34" i="5"/>
  <c r="T35" i="5"/>
  <c r="U35" i="5"/>
  <c r="T36" i="5"/>
  <c r="U36" i="5"/>
  <c r="T37" i="5"/>
  <c r="U37" i="5"/>
  <c r="T38" i="5"/>
  <c r="U38" i="5"/>
  <c r="T39" i="5"/>
  <c r="U39" i="5"/>
  <c r="T40" i="5"/>
  <c r="U40" i="5"/>
  <c r="T41" i="5"/>
  <c r="U41" i="5"/>
  <c r="T42" i="5"/>
  <c r="U42" i="5"/>
  <c r="T43" i="5"/>
  <c r="U43" i="5"/>
  <c r="T44" i="5"/>
  <c r="U44" i="5"/>
  <c r="T45" i="5"/>
  <c r="U45" i="5"/>
  <c r="T46" i="5"/>
  <c r="U46" i="5"/>
  <c r="T47" i="5"/>
  <c r="U47" i="5"/>
  <c r="T48" i="5"/>
  <c r="U48" i="5"/>
  <c r="T49" i="5"/>
  <c r="U49" i="5"/>
  <c r="T50" i="5"/>
  <c r="U50" i="5"/>
  <c r="T51" i="5"/>
  <c r="U51" i="5"/>
  <c r="T52" i="5"/>
  <c r="U52" i="5"/>
  <c r="T53" i="5"/>
  <c r="U53" i="5"/>
  <c r="T54" i="5"/>
  <c r="U54" i="5"/>
  <c r="T55" i="5"/>
  <c r="U55" i="5"/>
  <c r="T56" i="5"/>
  <c r="U56" i="5"/>
  <c r="T57" i="5"/>
  <c r="U57" i="5"/>
  <c r="T58" i="5"/>
  <c r="U58" i="5"/>
  <c r="T59" i="5"/>
  <c r="U59" i="5"/>
  <c r="T60" i="5"/>
  <c r="U60" i="5"/>
  <c r="T61" i="5"/>
  <c r="U61" i="5"/>
  <c r="T62" i="5"/>
  <c r="U62" i="5"/>
  <c r="S14" i="5"/>
  <c r="S15" i="5"/>
  <c r="S16" i="5"/>
  <c r="S17" i="5"/>
  <c r="R28" i="5"/>
  <c r="S28" i="5"/>
  <c r="R29" i="5"/>
  <c r="S29" i="5"/>
  <c r="R30" i="5"/>
  <c r="S30" i="5"/>
  <c r="R31" i="5"/>
  <c r="S31" i="5"/>
  <c r="R32" i="5"/>
  <c r="S32" i="5"/>
  <c r="R33" i="5"/>
  <c r="S33" i="5"/>
  <c r="R34" i="5"/>
  <c r="S34" i="5"/>
  <c r="R35" i="5"/>
  <c r="S35" i="5"/>
  <c r="R36" i="5"/>
  <c r="S36" i="5"/>
  <c r="R37" i="5"/>
  <c r="S37" i="5"/>
  <c r="R38" i="5"/>
  <c r="S38" i="5"/>
  <c r="R39" i="5"/>
  <c r="S39" i="5"/>
  <c r="R40" i="5"/>
  <c r="S40" i="5"/>
  <c r="R41" i="5"/>
  <c r="S41" i="5"/>
  <c r="R42" i="5"/>
  <c r="S42" i="5"/>
  <c r="R43" i="5"/>
  <c r="S43" i="5"/>
  <c r="R44" i="5"/>
  <c r="S44" i="5"/>
  <c r="R45" i="5"/>
  <c r="S45" i="5"/>
  <c r="R46" i="5"/>
  <c r="S46" i="5"/>
  <c r="R47" i="5"/>
  <c r="S47" i="5"/>
  <c r="R48" i="5"/>
  <c r="S48" i="5"/>
  <c r="R49" i="5"/>
  <c r="S49" i="5"/>
  <c r="R50" i="5"/>
  <c r="S50" i="5"/>
  <c r="R51" i="5"/>
  <c r="S51" i="5"/>
  <c r="R52" i="5"/>
  <c r="S52" i="5"/>
  <c r="R53" i="5"/>
  <c r="S53" i="5"/>
  <c r="R54" i="5"/>
  <c r="S54" i="5"/>
  <c r="R55" i="5"/>
  <c r="S55" i="5"/>
  <c r="R56" i="5"/>
  <c r="S56" i="5"/>
  <c r="R57" i="5"/>
  <c r="S57" i="5"/>
  <c r="R58" i="5"/>
  <c r="S58" i="5"/>
  <c r="R59" i="5"/>
  <c r="S59" i="5"/>
  <c r="R60" i="5"/>
  <c r="S60" i="5"/>
  <c r="R61" i="5"/>
  <c r="S61" i="5"/>
  <c r="R62" i="5"/>
  <c r="S62" i="5"/>
  <c r="G14" i="1"/>
  <c r="Y25" i="4"/>
  <c r="X25" i="4"/>
  <c r="W25" i="4"/>
  <c r="Y39" i="4"/>
  <c r="X39" i="4"/>
  <c r="W39" i="4"/>
  <c r="D25" i="4" a="1"/>
  <c r="D25" i="4" s="1"/>
  <c r="E25" i="4" a="1"/>
  <c r="E25" i="4" s="1"/>
  <c r="F25" i="4" a="1"/>
  <c r="F25" i="4" s="1"/>
  <c r="G25" i="4" a="1"/>
  <c r="G25" i="4" s="1"/>
  <c r="H25" i="4" a="1"/>
  <c r="H25" i="4" s="1"/>
  <c r="I25" i="4" a="1"/>
  <c r="I25" i="4" s="1"/>
  <c r="C25" i="4" a="1"/>
  <c r="C25" i="4" s="1"/>
  <c r="F28" i="6" l="1"/>
  <c r="F29" i="6"/>
  <c r="F30" i="6"/>
  <c r="F31" i="6"/>
  <c r="F32" i="6"/>
  <c r="F33" i="6"/>
  <c r="F34" i="6"/>
  <c r="F35" i="6"/>
  <c r="F36" i="6"/>
  <c r="F37" i="6"/>
  <c r="F38" i="6"/>
  <c r="F39" i="6"/>
  <c r="F40" i="6"/>
  <c r="F41" i="6"/>
  <c r="F42" i="6"/>
  <c r="F43" i="6"/>
  <c r="F44" i="6"/>
  <c r="F45" i="6"/>
  <c r="F46" i="6"/>
  <c r="F47" i="6"/>
  <c r="F48" i="6"/>
  <c r="F49" i="6"/>
  <c r="F50" i="6"/>
  <c r="F51" i="6"/>
  <c r="F52" i="6"/>
  <c r="F14" i="6"/>
  <c r="F15" i="6"/>
  <c r="F16" i="6"/>
  <c r="F17" i="6"/>
  <c r="F18" i="6"/>
  <c r="F19" i="6"/>
  <c r="F20" i="6"/>
  <c r="F21" i="6"/>
  <c r="F22" i="6"/>
  <c r="F23" i="6"/>
  <c r="F24" i="6"/>
  <c r="F25" i="6"/>
  <c r="F26" i="6"/>
  <c r="F27" i="6"/>
  <c r="F13" i="6"/>
  <c r="D50" i="6"/>
  <c r="E50" i="6"/>
  <c r="G50" i="6"/>
  <c r="D51" i="6"/>
  <c r="E51" i="6"/>
  <c r="G51" i="6"/>
  <c r="D52" i="6"/>
  <c r="E52" i="6"/>
  <c r="G52" i="6"/>
  <c r="D14" i="6"/>
  <c r="E14" i="6"/>
  <c r="G14" i="6"/>
  <c r="D15" i="6"/>
  <c r="E15" i="6"/>
  <c r="G15" i="6"/>
  <c r="D16" i="6"/>
  <c r="E16" i="6"/>
  <c r="G16" i="6"/>
  <c r="D17" i="6"/>
  <c r="E17" i="6"/>
  <c r="G17" i="6"/>
  <c r="D18" i="6"/>
  <c r="E18" i="6"/>
  <c r="G18" i="6"/>
  <c r="D19" i="6"/>
  <c r="E19" i="6"/>
  <c r="G19" i="6"/>
  <c r="D20" i="6"/>
  <c r="E20" i="6"/>
  <c r="G20" i="6"/>
  <c r="D21" i="6"/>
  <c r="E21" i="6"/>
  <c r="G21" i="6"/>
  <c r="D22" i="6"/>
  <c r="E22" i="6"/>
  <c r="G22" i="6"/>
  <c r="D23" i="6"/>
  <c r="E23" i="6"/>
  <c r="G23" i="6"/>
  <c r="D24" i="6"/>
  <c r="E24" i="6"/>
  <c r="G24" i="6"/>
  <c r="D25" i="6"/>
  <c r="E25" i="6"/>
  <c r="G25" i="6"/>
  <c r="D26" i="6"/>
  <c r="E26" i="6"/>
  <c r="G26" i="6"/>
  <c r="D27" i="6"/>
  <c r="E27" i="6"/>
  <c r="G27" i="6"/>
  <c r="D28" i="6"/>
  <c r="E28" i="6"/>
  <c r="G28" i="6"/>
  <c r="D29" i="6"/>
  <c r="E29" i="6"/>
  <c r="G29" i="6"/>
  <c r="D30" i="6"/>
  <c r="E30" i="6"/>
  <c r="G30" i="6"/>
  <c r="D31" i="6"/>
  <c r="E31" i="6"/>
  <c r="G31" i="6"/>
  <c r="D32" i="6"/>
  <c r="E32" i="6"/>
  <c r="G32" i="6"/>
  <c r="D33" i="6"/>
  <c r="E33" i="6"/>
  <c r="G33" i="6"/>
  <c r="D34" i="6"/>
  <c r="E34" i="6"/>
  <c r="G34" i="6"/>
  <c r="D35" i="6"/>
  <c r="E35" i="6"/>
  <c r="G35" i="6"/>
  <c r="D36" i="6"/>
  <c r="E36" i="6"/>
  <c r="G36" i="6"/>
  <c r="D37" i="6"/>
  <c r="E37" i="6"/>
  <c r="G37" i="6"/>
  <c r="D38" i="6"/>
  <c r="E38" i="6"/>
  <c r="G38" i="6"/>
  <c r="D39" i="6"/>
  <c r="E39" i="6"/>
  <c r="G39" i="6"/>
  <c r="D40" i="6"/>
  <c r="E40" i="6"/>
  <c r="G40" i="6"/>
  <c r="D41" i="6"/>
  <c r="E41" i="6"/>
  <c r="G41" i="6"/>
  <c r="D42" i="6"/>
  <c r="E42" i="6"/>
  <c r="G42" i="6"/>
  <c r="D43" i="6"/>
  <c r="E43" i="6"/>
  <c r="G43" i="6"/>
  <c r="D44" i="6"/>
  <c r="E44" i="6"/>
  <c r="G44" i="6"/>
  <c r="D45" i="6"/>
  <c r="E45" i="6"/>
  <c r="G45" i="6"/>
  <c r="D46" i="6"/>
  <c r="E46" i="6"/>
  <c r="G46" i="6"/>
  <c r="D47" i="6"/>
  <c r="E47" i="6"/>
  <c r="G47" i="6"/>
  <c r="D48" i="6"/>
  <c r="E48" i="6"/>
  <c r="G48" i="6"/>
  <c r="D49" i="6"/>
  <c r="E49" i="6"/>
  <c r="G49" i="6"/>
  <c r="G13" i="6"/>
  <c r="E13" i="6"/>
  <c r="D13" i="6"/>
  <c r="V12" i="5"/>
  <c r="W12" i="5"/>
  <c r="Q12" i="5"/>
  <c r="V63" i="5"/>
  <c r="W63" i="5"/>
  <c r="Q63" i="5"/>
  <c r="E22" i="3"/>
  <c r="F22" i="3"/>
  <c r="G22" i="3"/>
  <c r="E23" i="3"/>
  <c r="F23" i="3"/>
  <c r="G23" i="3"/>
  <c r="E24" i="3"/>
  <c r="F24" i="3"/>
  <c r="G24" i="3"/>
  <c r="E25" i="3"/>
  <c r="F25" i="3"/>
  <c r="G25" i="3"/>
  <c r="E26" i="3"/>
  <c r="F26" i="3"/>
  <c r="G26" i="3"/>
  <c r="E18" i="3"/>
  <c r="F18" i="3"/>
  <c r="G18" i="3"/>
  <c r="E19" i="3"/>
  <c r="F19" i="3"/>
  <c r="G19" i="3"/>
  <c r="E20" i="3"/>
  <c r="F20" i="3"/>
  <c r="G20" i="3"/>
  <c r="E21" i="3"/>
  <c r="F21" i="3"/>
  <c r="G21" i="3"/>
  <c r="G17" i="3"/>
  <c r="F17" i="3"/>
  <c r="G18" i="1"/>
  <c r="G17" i="1"/>
  <c r="S12" i="5" l="1"/>
  <c r="R12" i="5"/>
  <c r="T12" i="5" s="1"/>
  <c r="U12" i="5" s="1"/>
  <c r="E17" i="3"/>
  <c r="X13" i="5"/>
  <c r="AA13" i="5"/>
  <c r="D121" i="4"/>
  <c r="F121" i="4" s="1"/>
  <c r="D122" i="4"/>
  <c r="F122" i="4" s="1"/>
  <c r="D123" i="4"/>
  <c r="F123" i="4" s="1"/>
  <c r="D124" i="4"/>
  <c r="F124" i="4" s="1"/>
  <c r="D125" i="4"/>
  <c r="F125" i="4" s="1"/>
  <c r="D126" i="4"/>
  <c r="F126" i="4" s="1"/>
  <c r="D127" i="4"/>
  <c r="F127" i="4" s="1"/>
  <c r="D120" i="4"/>
  <c r="F120" i="4" s="1"/>
  <c r="AA14" i="5"/>
  <c r="AA15" i="5"/>
  <c r="AA16" i="5"/>
  <c r="AA17" i="5"/>
  <c r="AA18" i="5"/>
  <c r="AB18" i="5" s="1"/>
  <c r="AA19" i="5"/>
  <c r="AB19" i="5" s="1"/>
  <c r="AA20" i="5"/>
  <c r="AB20" i="5" s="1"/>
  <c r="AA21" i="5"/>
  <c r="AB21" i="5" s="1"/>
  <c r="AA22" i="5"/>
  <c r="AB22" i="5" s="1"/>
  <c r="AB13" i="5" l="1"/>
  <c r="AA63" i="5"/>
  <c r="Y40" i="4"/>
  <c r="X40" i="4"/>
  <c r="W40" i="4"/>
  <c r="Y38" i="4"/>
  <c r="X38" i="4"/>
  <c r="W38" i="4"/>
  <c r="Y37" i="4"/>
  <c r="X37" i="4"/>
  <c r="W37" i="4"/>
  <c r="Y36" i="4"/>
  <c r="X36" i="4"/>
  <c r="W36" i="4"/>
  <c r="Y35" i="4"/>
  <c r="X35" i="4"/>
  <c r="W35" i="4"/>
  <c r="Y34" i="4"/>
  <c r="X34" i="4"/>
  <c r="W34" i="4"/>
  <c r="Y33" i="4"/>
  <c r="X33" i="4"/>
  <c r="W33" i="4"/>
  <c r="Y32" i="4"/>
  <c r="X32" i="4"/>
  <c r="Y26" i="4"/>
  <c r="X26" i="4"/>
  <c r="W26" i="4"/>
  <c r="Y24" i="4"/>
  <c r="X24" i="4"/>
  <c r="W24" i="4"/>
  <c r="Y23" i="4"/>
  <c r="X23" i="4"/>
  <c r="W23" i="4"/>
  <c r="Y22" i="4"/>
  <c r="X22" i="4"/>
  <c r="W22" i="4"/>
  <c r="Y21" i="4"/>
  <c r="X21" i="4"/>
  <c r="W21" i="4"/>
  <c r="Y20" i="4"/>
  <c r="X20" i="4"/>
  <c r="W20" i="4"/>
  <c r="Y19" i="4"/>
  <c r="X19" i="4"/>
  <c r="W19" i="4"/>
  <c r="Y18" i="4"/>
  <c r="X18" i="4"/>
  <c r="W18" i="4"/>
  <c r="X17" i="5"/>
  <c r="X16" i="5"/>
  <c r="X15" i="5"/>
  <c r="X14" i="5"/>
  <c r="X11" i="5"/>
  <c r="H101" i="4"/>
  <c r="H110" i="4"/>
  <c r="E110" i="4"/>
  <c r="D110" i="4"/>
  <c r="E109" i="4"/>
  <c r="D109" i="4"/>
  <c r="E108" i="4"/>
  <c r="D108" i="4"/>
  <c r="H107" i="4"/>
  <c r="E107" i="4"/>
  <c r="D107" i="4"/>
  <c r="E106" i="4"/>
  <c r="D106" i="4"/>
  <c r="E105" i="4"/>
  <c r="D105" i="4"/>
  <c r="E104" i="4"/>
  <c r="D104" i="4"/>
  <c r="E103" i="4"/>
  <c r="D103" i="4"/>
  <c r="E102" i="4"/>
  <c r="D102" i="4"/>
  <c r="E101" i="4"/>
  <c r="D101" i="4"/>
  <c r="E66" i="4"/>
  <c r="E67" i="4"/>
  <c r="E68" i="4"/>
  <c r="E69" i="4"/>
  <c r="E70" i="4"/>
  <c r="E71" i="4"/>
  <c r="E72" i="4"/>
  <c r="E73" i="4"/>
  <c r="E74" i="4"/>
  <c r="E75" i="4"/>
  <c r="E76" i="4"/>
  <c r="E77" i="4"/>
  <c r="E78" i="4"/>
  <c r="E79" i="4"/>
  <c r="E80" i="4"/>
  <c r="E81" i="4"/>
  <c r="E82" i="4"/>
  <c r="E65" i="4"/>
  <c r="D66" i="4"/>
  <c r="D67" i="4"/>
  <c r="D68" i="4"/>
  <c r="D69" i="4"/>
  <c r="D70" i="4"/>
  <c r="D71" i="4"/>
  <c r="D72" i="4"/>
  <c r="D73" i="4"/>
  <c r="D74" i="4"/>
  <c r="D75" i="4"/>
  <c r="D76" i="4"/>
  <c r="D77" i="4"/>
  <c r="D78" i="4"/>
  <c r="D79" i="4"/>
  <c r="D80" i="4"/>
  <c r="D81" i="4"/>
  <c r="D82" i="4"/>
  <c r="D65" i="4"/>
  <c r="E56" i="4"/>
  <c r="E57" i="4"/>
  <c r="E58" i="4"/>
  <c r="E55" i="4"/>
  <c r="C56" i="4"/>
  <c r="C57" i="4"/>
  <c r="C58" i="4"/>
  <c r="C55" i="4"/>
  <c r="X63" i="5" l="1"/>
  <c r="X12" i="5"/>
  <c r="F110" i="4"/>
  <c r="F101" i="4"/>
  <c r="F107" i="4"/>
  <c r="F108" i="4"/>
  <c r="F102" i="4"/>
  <c r="F105" i="4"/>
  <c r="F106" i="4"/>
  <c r="F104" i="4"/>
  <c r="F109" i="4"/>
  <c r="H58" i="4" a="1"/>
  <c r="H58" i="4" s="1"/>
  <c r="H57" i="4" s="1" a="1"/>
  <c r="H57" i="4" s="1"/>
  <c r="H56" i="4" s="1" a="1"/>
  <c r="H56" i="4" s="1"/>
  <c r="F74" i="4"/>
  <c r="F103" i="4"/>
  <c r="F81" i="4"/>
  <c r="F75" i="4"/>
  <c r="F69" i="4"/>
  <c r="F80" i="4"/>
  <c r="F68" i="4"/>
  <c r="F79" i="4"/>
  <c r="F73" i="4"/>
  <c r="F67" i="4"/>
  <c r="F78" i="4"/>
  <c r="F72" i="4"/>
  <c r="F66" i="4"/>
  <c r="F65" i="4"/>
  <c r="F77" i="4"/>
  <c r="F71" i="4"/>
  <c r="F82" i="4"/>
  <c r="F76" i="4"/>
  <c r="F70" i="4"/>
  <c r="G58" i="4" a="1"/>
  <c r="G58" i="4" s="1"/>
  <c r="G57" i="4" s="1" a="1"/>
  <c r="G57" i="4" s="1"/>
  <c r="R26" i="4"/>
  <c r="R25" i="4"/>
  <c r="R24" i="4"/>
  <c r="R23" i="4"/>
  <c r="R22" i="4"/>
  <c r="R21" i="4"/>
  <c r="R20" i="4"/>
  <c r="R19" i="4"/>
  <c r="R18" i="4"/>
  <c r="I103" i="4" l="1"/>
  <c r="J103" i="4" s="1"/>
  <c r="I110" i="4"/>
  <c r="I105" i="4"/>
  <c r="J105" i="4" s="1"/>
  <c r="I106" i="4"/>
  <c r="J106" i="4" s="1"/>
  <c r="I107" i="4"/>
  <c r="I102" i="4"/>
  <c r="J102" i="4" s="1"/>
  <c r="I104" i="4"/>
  <c r="J104" i="4" s="1"/>
  <c r="I101" i="4"/>
  <c r="I108" i="4"/>
  <c r="J108" i="4" s="1"/>
  <c r="I109" i="4"/>
  <c r="J109" i="4" s="1"/>
  <c r="G56" i="4" a="1"/>
  <c r="G56" i="4" s="1"/>
  <c r="I39" i="4" s="1"/>
  <c r="D32" i="4" l="1"/>
  <c r="D33" i="4"/>
  <c r="D34" i="4"/>
  <c r="D35" i="4"/>
  <c r="D36" i="4"/>
  <c r="D37" i="4"/>
  <c r="D38" i="4"/>
  <c r="D39" i="4"/>
  <c r="D40" i="4"/>
  <c r="C33" i="4"/>
  <c r="C39" i="4"/>
  <c r="C127" i="4" s="1"/>
  <c r="E127" i="4" s="1"/>
  <c r="E32" i="4"/>
  <c r="E33" i="4"/>
  <c r="E34" i="4"/>
  <c r="E35" i="4"/>
  <c r="E36" i="4"/>
  <c r="E37" i="4"/>
  <c r="E38" i="4"/>
  <c r="E39" i="4"/>
  <c r="E40" i="4"/>
  <c r="C34" i="4"/>
  <c r="C40" i="4"/>
  <c r="I38" i="4"/>
  <c r="F32" i="4"/>
  <c r="F33" i="4"/>
  <c r="F34" i="4"/>
  <c r="F35" i="4"/>
  <c r="F36" i="4"/>
  <c r="F37" i="4"/>
  <c r="F38" i="4"/>
  <c r="F39" i="4"/>
  <c r="F40" i="4"/>
  <c r="C35" i="4"/>
  <c r="C32" i="4"/>
  <c r="I40" i="4"/>
  <c r="G32" i="4"/>
  <c r="G33" i="4"/>
  <c r="G34" i="4"/>
  <c r="G35" i="4"/>
  <c r="G36" i="4"/>
  <c r="G37" i="4"/>
  <c r="G38" i="4"/>
  <c r="G39" i="4"/>
  <c r="G40" i="4"/>
  <c r="C36" i="4"/>
  <c r="H32" i="4"/>
  <c r="H33" i="4"/>
  <c r="H34" i="4"/>
  <c r="H35" i="4"/>
  <c r="H36" i="4"/>
  <c r="H37" i="4"/>
  <c r="H38" i="4"/>
  <c r="H39" i="4"/>
  <c r="H40" i="4"/>
  <c r="C37" i="4"/>
  <c r="C125" i="4" s="1"/>
  <c r="E125" i="4" s="1"/>
  <c r="I32" i="4"/>
  <c r="I33" i="4"/>
  <c r="I34" i="4"/>
  <c r="I35" i="4"/>
  <c r="I36" i="4"/>
  <c r="I37" i="4"/>
  <c r="C38" i="4"/>
  <c r="C126" i="4" s="1"/>
  <c r="E126" i="4" s="1"/>
  <c r="K101" i="4"/>
  <c r="J101" i="4"/>
  <c r="J110" i="4"/>
  <c r="K110" i="4"/>
  <c r="J107" i="4"/>
  <c r="K107" i="4"/>
  <c r="C120" i="4" l="1"/>
  <c r="E120" i="4" s="1"/>
  <c r="G120" i="4" s="1"/>
  <c r="C121" i="4"/>
  <c r="E121" i="4" s="1"/>
  <c r="R14" i="5"/>
  <c r="T14" i="5" s="1"/>
  <c r="C124" i="4"/>
  <c r="E124" i="4" s="1"/>
  <c r="R17" i="5"/>
  <c r="T17" i="5" s="1"/>
  <c r="C123" i="4"/>
  <c r="E123" i="4" s="1"/>
  <c r="R16" i="5"/>
  <c r="T16" i="5" s="1"/>
  <c r="C122" i="4"/>
  <c r="E122" i="4" s="1"/>
  <c r="R15" i="5"/>
  <c r="T15" i="5" s="1"/>
  <c r="U14" i="5" l="1"/>
  <c r="AB16" i="5"/>
  <c r="U16" i="5"/>
  <c r="AB17" i="5"/>
  <c r="U17" i="5"/>
  <c r="U15" i="5"/>
  <c r="AB15" i="5"/>
  <c r="AB14" i="5" l="1"/>
  <c r="AB63" i="5" s="1"/>
  <c r="R63" i="5"/>
  <c r="S63" i="5"/>
  <c r="U63" i="5" l="1"/>
  <c r="T63" i="5"/>
  <c r="G16" i="1" s="1"/>
  <c r="G21" i="1" l="1"/>
  <c r="G2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JayR</author>
    <author>Hucey, Chad</author>
  </authors>
  <commentList>
    <comment ref="I11" authorId="0" shapeId="0" xr:uid="{3FA1EB94-0580-4DC7-8AD9-D8CB099735E9}">
      <text>
        <r>
          <rPr>
            <b/>
            <sz val="9"/>
            <color indexed="81"/>
            <rFont val="Tahoma"/>
            <family val="2"/>
          </rPr>
          <t>Guidance:</t>
        </r>
        <r>
          <rPr>
            <sz val="9"/>
            <color indexed="81"/>
            <rFont val="Tahoma"/>
            <family val="2"/>
          </rPr>
          <t xml:space="preserve">
Default value is 10% - only update this field if based on metering data.</t>
        </r>
      </text>
    </comment>
    <comment ref="P11" authorId="1" shapeId="0" xr:uid="{71CB6EDD-A5AA-45E4-8150-EE17622270C0}">
      <text>
        <r>
          <rPr>
            <sz val="9"/>
            <color indexed="81"/>
            <rFont val="Tahoma"/>
            <charset val="1"/>
          </rPr>
          <t>Guidance:
No load losses should be entered by the vendor per the cutsheet. No load losses can differ based on manufacturer and is also dependent on whether the transformer has an aluminium or copper core</t>
        </r>
      </text>
    </comment>
    <comment ref="P13" authorId="1" shapeId="0" xr:uid="{9EC06EB6-0D6B-489E-BA51-70E4DF36A73B}">
      <text>
        <r>
          <rPr>
            <sz val="9"/>
            <color indexed="81"/>
            <rFont val="Tahoma"/>
            <charset val="1"/>
          </rPr>
          <t>Guidance:
No load losses should be entered by the vendor per the cutsheet. No load losses can differ based on manufacturer and is also dependent on whether the transformer has an aluminium or copper core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<sst xmlns="http://schemas.openxmlformats.org/spreadsheetml/2006/main" count="469" uniqueCount="274">
  <si>
    <t>Date</t>
  </si>
  <si>
    <t>kWh</t>
  </si>
  <si>
    <t>PROJECT DESCRIPTION AND NOTES</t>
  </si>
  <si>
    <t>Line No.</t>
  </si>
  <si>
    <t>Transformer Identification</t>
  </si>
  <si>
    <t>Replacement Transformers</t>
  </si>
  <si>
    <t>Peak</t>
  </si>
  <si>
    <t>Project Costs</t>
  </si>
  <si>
    <t>Tag</t>
  </si>
  <si>
    <t>Building</t>
  </si>
  <si>
    <t>Location</t>
  </si>
  <si>
    <t>Transformer</t>
  </si>
  <si>
    <t>Hours</t>
  </si>
  <si>
    <t>Days</t>
  </si>
  <si>
    <t>Rated</t>
  </si>
  <si>
    <t>Year</t>
  </si>
  <si>
    <t>Model</t>
  </si>
  <si>
    <t>No Load</t>
  </si>
  <si>
    <t>Replace?</t>
  </si>
  <si>
    <t>Proposed</t>
  </si>
  <si>
    <t>Savings</t>
  </si>
  <si>
    <t xml:space="preserve">Demand </t>
  </si>
  <si>
    <t>Materials</t>
  </si>
  <si>
    <t>Labor</t>
  </si>
  <si>
    <t>Total</t>
  </si>
  <si>
    <t>Comments</t>
  </si>
  <si>
    <t>No.</t>
  </si>
  <si>
    <t>Name</t>
  </si>
  <si>
    <t>per</t>
  </si>
  <si>
    <t xml:space="preserve">kVA </t>
  </si>
  <si>
    <t>kVA</t>
  </si>
  <si>
    <t>Losses</t>
  </si>
  <si>
    <t>1 = Yes</t>
  </si>
  <si>
    <t>per Year</t>
  </si>
  <si>
    <t>Reduction</t>
  </si>
  <si>
    <t>NLL</t>
  </si>
  <si>
    <t>(if any)</t>
  </si>
  <si>
    <t>Day</t>
  </si>
  <si>
    <t>Watts</t>
  </si>
  <si>
    <t>0 = No</t>
  </si>
  <si>
    <t>T-001</t>
  </si>
  <si>
    <t>14th Fl Elec Rm</t>
  </si>
  <si>
    <t>LT01</t>
  </si>
  <si>
    <t>Customer</t>
  </si>
  <si>
    <t>Facility</t>
  </si>
  <si>
    <t>This document specifies the agreed upon minimum equipment specifications and operational requirements of the proposed system. These requirements shall address the criteria necessary to be met to achieve the demand and energy savings estimated in the engineering analysis for this project. (Use additional sheets if necessary.)</t>
  </si>
  <si>
    <t>Yes/No checkboxes are intended to be used during post-installation inspections to record site findings.</t>
  </si>
  <si>
    <r>
      <rPr>
        <b/>
        <sz val="10"/>
        <color theme="1"/>
        <rFont val="Calibri"/>
        <family val="2"/>
        <scheme val="minor"/>
      </rPr>
      <t>EQUIPMENT DESCRIPTION:</t>
    </r>
    <r>
      <rPr>
        <sz val="10"/>
        <color theme="1"/>
        <rFont val="Calibri"/>
        <family val="2"/>
        <scheme val="minor"/>
      </rPr>
      <t xml:space="preserve"> Provide a list of equipment or materials installed as part of this project.  Include mfr, model, HP, kW, efficiency ratings, etc.</t>
    </r>
  </si>
  <si>
    <t>Project Intent</t>
  </si>
  <si>
    <t>Comment</t>
  </si>
  <si>
    <t>N/A indicates an evaluated transformer is not included in the replacement scope</t>
  </si>
  <si>
    <t>Ref No.</t>
  </si>
  <si>
    <t>1.</t>
  </si>
  <si>
    <t>Replaced the listed existing transformers with new units having the listed kVA and no-load ratings.</t>
  </si>
  <si>
    <t xml:space="preserve">Building </t>
  </si>
  <si>
    <t xml:space="preserve">Location </t>
  </si>
  <si>
    <t>Existing</t>
  </si>
  <si>
    <t>Replacement</t>
  </si>
  <si>
    <t>or Room ID</t>
  </si>
  <si>
    <t xml:space="preserve">Yes □    No □ </t>
  </si>
  <si>
    <r>
      <t>SEQUENCES OF OPERATION</t>
    </r>
    <r>
      <rPr>
        <sz val="10"/>
        <color theme="1"/>
        <rFont val="Calibri"/>
        <family val="2"/>
        <scheme val="minor"/>
      </rPr>
      <t xml:space="preserve">:  </t>
    </r>
    <r>
      <rPr>
        <i/>
        <sz val="10"/>
        <color theme="1"/>
        <rFont val="Calibri"/>
        <family val="2"/>
        <scheme val="minor"/>
      </rPr>
      <t>Provide a description of equipment operating sequences, setpoints, operating schedules, balancing requirements (flow, velocity, head, etc.) or any other required operating parameters.  Describe requirements separately.</t>
    </r>
  </si>
  <si>
    <t>2.</t>
  </si>
  <si>
    <t>Removal of pre-retrofit transformers</t>
  </si>
  <si>
    <r>
      <t xml:space="preserve">DOCUMENTATION:  </t>
    </r>
    <r>
      <rPr>
        <i/>
        <sz val="10"/>
        <color theme="1"/>
        <rFont val="Calibri"/>
        <family val="2"/>
      </rPr>
      <t>List written documentation required to train, verify, operate, or maintain the equipment being installed or controlled.  This may include specification sheets, test reports, construction drawings, etc.</t>
    </r>
  </si>
  <si>
    <t>3.</t>
  </si>
  <si>
    <t>Provide pictures of installation and cut sheets documenting the NLL losses for each transformer</t>
  </si>
  <si>
    <t>4.</t>
  </si>
  <si>
    <t>Provide documentation of project costs such as transformer purchase costs, labor costs, and incidental costs.</t>
  </si>
  <si>
    <t>The preapproved incentive is subject to the Companies' Post-Installation inspection of final specifications, drawings and operation of the proposed equipment. In the event the proposed system is altered from the above description, notify the Company of the change prior to the equipment purchase and installation as the change in design and operation may impact the incentive.</t>
  </si>
  <si>
    <t xml:space="preserve">Pre-Installation                   </t>
  </si>
  <si>
    <t xml:space="preserve">      Post-Installation</t>
  </si>
  <si>
    <t>Tech Rep</t>
  </si>
  <si>
    <t>Signature</t>
  </si>
  <si>
    <t>Size</t>
  </si>
  <si>
    <t>Percent Load</t>
  </si>
  <si>
    <t>Baseline Efficiency Curve (redundant to next table)</t>
  </si>
  <si>
    <t>Baseline Efficiency Curve (2022)</t>
  </si>
  <si>
    <t>Powersmiths E-Saver-80R</t>
  </si>
  <si>
    <t>Measured Baseline Losses</t>
  </si>
  <si>
    <t>Aluminum, K-7, 130C Rise</t>
  </si>
  <si>
    <t>No. of Data Points</t>
  </si>
  <si>
    <t>Average % Loading</t>
  </si>
  <si>
    <t>Minimum % Loading of Sample</t>
  </si>
  <si>
    <t>Maximum % Loading of Sample</t>
  </si>
  <si>
    <t>Losses at Avg % Load (W)</t>
  </si>
  <si>
    <t>Minimum Losses of Sample (W)</t>
  </si>
  <si>
    <t>Maximum Losses of Sample (W)</t>
  </si>
  <si>
    <t>Coil Losses (W)</t>
  </si>
  <si>
    <t>No Load Losses (W)</t>
  </si>
  <si>
    <t>Full Load Losses (W)</t>
  </si>
  <si>
    <t>Source: Validated data from Powersmiths International Corp. database of field measurements as of August 17, 2022</t>
  </si>
  <si>
    <t>Notes:</t>
  </si>
  <si>
    <t>1. On-Site measurements of existing transformers collected using the Cyberhawk EP-300 Portable Meter.</t>
  </si>
  <si>
    <t>With the unique capability to simultaneously measure up to three 3-phase ports, the Cyberhawk Portable Meter</t>
  </si>
  <si>
    <t>can be used to quantify losses and efficiency of transformers with near revenue class accuracy.</t>
  </si>
  <si>
    <t>2. Due to the small quantity of data points for 500 kVA transformers, each project will be required to</t>
  </si>
  <si>
    <t>measure the 500 kVA transformers, provided they are safe to open and measure.</t>
  </si>
  <si>
    <t>Average</t>
  </si>
  <si>
    <t>Load</t>
  </si>
  <si>
    <t>%</t>
  </si>
  <si>
    <t>Equipment Operation</t>
  </si>
  <si>
    <t>Watts Takeoffs</t>
  </si>
  <si>
    <t>% load</t>
  </si>
  <si>
    <t>% load^2</t>
  </si>
  <si>
    <t>% of NLL</t>
  </si>
  <si>
    <t>Efficiency Takeoffs</t>
  </si>
  <si>
    <t>Eff</t>
  </si>
  <si>
    <t>% Loss</t>
  </si>
  <si>
    <t>Load (W)</t>
  </si>
  <si>
    <t>Loss (W)</t>
  </si>
  <si>
    <t>Transformer Loss Data</t>
  </si>
  <si>
    <t>This sheet contains transformer loss specifications for both proposed (Powersmiths K-7) and baseline (pre-TP-1) options</t>
  </si>
  <si>
    <t>Baseline efficiency is based on Powersmiths metering data. This tool calculates baseline losses and part-load conditions using two datasets:</t>
  </si>
  <si>
    <t>1- No load losses were compiled by Powersmiths base on 1,000+ low-load (&lt;5%) measurements</t>
  </si>
  <si>
    <t>2- part-load losses are based on a curve shape provided by Powersmiths for 75 kVA transformers - it is assumed that the same curve shape (%load vs %loss) relationship applies to other transformer sizes</t>
  </si>
  <si>
    <t xml:space="preserve">Curve </t>
  </si>
  <si>
    <t>Curve</t>
  </si>
  <si>
    <t>Fit (% NLL)</t>
  </si>
  <si>
    <t>Fit</t>
  </si>
  <si>
    <t>Powersmiths K7 Linear Load Losses (watts)</t>
  </si>
  <si>
    <t>Proposed Case Efficiency - Load Losses</t>
  </si>
  <si>
    <t>Baseline/Pre-TP-1 Linear Load Losses</t>
  </si>
  <si>
    <t>Powersmiths 75 kVA Pre-TP-1 Measurement Summary</t>
  </si>
  <si>
    <t>Powersmiths 75 kVA Pre-TP-1 Measurement Takeoffs</t>
  </si>
  <si>
    <t>Comparison of Efficiency and Wattage Takeoffs</t>
  </si>
  <si>
    <t>75 kVA Baseline</t>
  </si>
  <si>
    <t>Curve Fit</t>
  </si>
  <si>
    <t xml:space="preserve"> Loss (W)</t>
  </si>
  <si>
    <t>This table was created to check that the two takeoff methodologies provide a consistent result</t>
  </si>
  <si>
    <t>Diff</t>
  </si>
  <si>
    <t>y=a*x^2-b*x+c</t>
  </si>
  <si>
    <t>a</t>
  </si>
  <si>
    <t>b</t>
  </si>
  <si>
    <t>c</t>
  </si>
  <si>
    <t>A</t>
  </si>
  <si>
    <t>B</t>
  </si>
  <si>
    <t>C</t>
  </si>
  <si>
    <t>Proposed Polynomial Coefficients Table</t>
  </si>
  <si>
    <t>Baseline Polynomial Coefficients Table</t>
  </si>
  <si>
    <t>Proposed case efficiency is based on losses from Powersmiths K-7 cutsheets for varying sizes and %load conditions. The values were used to create regressions that calculate losses for different transformer sizes and part-load conditions.</t>
  </si>
  <si>
    <t>Baseline load losses are calculated based on #1 and #2. Powersmiths could not provide a similar table, citing intellectual property concerns, so it was necessary to create a calculation using a sample of part-load measurements and no-load losses for additional sizes.</t>
  </si>
  <si>
    <t>Check</t>
  </si>
  <si>
    <t>Minimum Eff</t>
  </si>
  <si>
    <t xml:space="preserve">Pre-TP-1 NLL </t>
  </si>
  <si>
    <t xml:space="preserve">Proposed NLL </t>
  </si>
  <si>
    <t xml:space="preserve">P NLL </t>
  </si>
  <si>
    <t xml:space="preserve">Annual kWh </t>
  </si>
  <si>
    <t>Original Size (kVA)</t>
  </si>
  <si>
    <t>New Size (kVA)</t>
  </si>
  <si>
    <t>Expected Annual Savings, kWh</t>
  </si>
  <si>
    <t>(TP-1)</t>
  </si>
  <si>
    <t>(NEMA Premium®)</t>
  </si>
  <si>
    <t>N/A</t>
  </si>
  <si>
    <t>Report Tables - these tables are used in the Appendix B section of the word document</t>
  </si>
  <si>
    <t>Baseline Efficiency Curve Shapes</t>
  </si>
  <si>
    <t>this data is used to estiamte losses at part load conditions (only the NLL were measured for baseline pre TP-1 transformers)</t>
  </si>
  <si>
    <t xml:space="preserve"> </t>
  </si>
  <si>
    <t>Refer to Page 2 MRD for projects with more than 10 transformers</t>
  </si>
  <si>
    <t>Replaced the listed existing transformers with new units having the listed kVA and no-load ratings (Page 2).</t>
  </si>
  <si>
    <t>this data is used to estimate the missing 300KVA losses</t>
  </si>
  <si>
    <t>Size   kVA</t>
  </si>
  <si>
    <t>Curves created excluding 75% and 100% to improve regression accuracy (r-squared) in the most common %load region (50-100% load is atypical)</t>
  </si>
  <si>
    <t>After adding functionality to include part load losses, it was observed that these curve shapes do not result in significantly different savings than using NLL only for applications under 20% load. The calculator was revised to use NLL only.</t>
  </si>
  <si>
    <t>Baseline</t>
  </si>
  <si>
    <t>Energy</t>
  </si>
  <si>
    <t>v2.3</t>
  </si>
  <si>
    <t>v2.2</t>
  </si>
  <si>
    <t>v2.1</t>
  </si>
  <si>
    <t>Version</t>
  </si>
  <si>
    <t>Note</t>
  </si>
  <si>
    <t xml:space="preserve">First vendor version - corrected calculation where No Load Losses Watts and Peak Demand Reduction kW (columns J and T) do not populate properly. The formulas are not extended to the bottom of the page. </t>
  </si>
  <si>
    <t>Version History</t>
  </si>
  <si>
    <t>Example:</t>
  </si>
  <si>
    <t>Cell Color Key</t>
  </si>
  <si>
    <t>Required Input</t>
  </si>
  <si>
    <t>Calculated Result</t>
  </si>
  <si>
    <t>Revised MRDs to show actual NLL instead of select vendor data.</t>
  </si>
  <si>
    <t>Calculation corrections.</t>
  </si>
  <si>
    <t>Updated Formatting and Added Instructions.</t>
  </si>
  <si>
    <t>Instructions:</t>
  </si>
  <si>
    <t>This section provides the instructions for using the Transformers Savings Tool to screen, conduct metering, calculate savings, and generate project documentation for transformer replacement projects.</t>
  </si>
  <si>
    <t xml:space="preserve">Project Totals: </t>
  </si>
  <si>
    <t>Murphy Bldg</t>
  </si>
  <si>
    <t>Designation/ ID</t>
  </si>
  <si>
    <t>Existing Transformers</t>
  </si>
  <si>
    <t>Manufacturer</t>
  </si>
  <si>
    <t>Manufactured</t>
  </si>
  <si>
    <t xml:space="preserve">or Room ID No </t>
  </si>
  <si>
    <t>(Watts)</t>
  </si>
  <si>
    <t>(kWh)</t>
  </si>
  <si>
    <t>(kW)</t>
  </si>
  <si>
    <t>v1.0</t>
  </si>
  <si>
    <r>
      <rPr>
        <b/>
        <sz val="10"/>
        <color theme="1"/>
        <rFont val="Calibri"/>
        <family val="2"/>
        <scheme val="minor"/>
      </rPr>
      <t>EQUIPMENT DESCRIPTION - PAGE 2 Appendix:</t>
    </r>
    <r>
      <rPr>
        <sz val="10"/>
        <color theme="1"/>
        <rFont val="Calibri"/>
        <family val="2"/>
        <scheme val="minor"/>
      </rPr>
      <t xml:space="preserve">  For projects with more than 10 transformers.</t>
    </r>
  </si>
  <si>
    <t xml:space="preserve">The Minimum Requirements tab provides information the project will need to deliver the energy savings projected. 
The project should be reviewed for this information prior to close. </t>
  </si>
  <si>
    <t>Total Labor Cost ($):</t>
  </si>
  <si>
    <t>Total Material Cost ($):</t>
  </si>
  <si>
    <t>Total Proposed Cost ($):</t>
  </si>
  <si>
    <t>Value of Federal/State Tax Credits ($):</t>
  </si>
  <si>
    <t>Energy Savings (kWh):</t>
  </si>
  <si>
    <t>% Summer On Peak:</t>
  </si>
  <si>
    <t>% Winter On Peak:</t>
  </si>
  <si>
    <t>% Winter Off Peak:</t>
  </si>
  <si>
    <t>Summer Peak (kW):</t>
  </si>
  <si>
    <t>Winter Peak (kW):</t>
  </si>
  <si>
    <t>Measure Life (years):</t>
  </si>
  <si>
    <t>OVERALL PROJECT SAVINGS SUMMARY:</t>
  </si>
  <si>
    <t xml:space="preserve">Contact Person: </t>
  </si>
  <si>
    <t xml:space="preserve">Phone Number: </t>
  </si>
  <si>
    <t xml:space="preserve">Email Address: </t>
  </si>
  <si>
    <t>Company Name:</t>
  </si>
  <si>
    <t>Street Address:</t>
  </si>
  <si>
    <t>Contact Person:</t>
  </si>
  <si>
    <t>State:</t>
  </si>
  <si>
    <t>City:</t>
  </si>
  <si>
    <t xml:space="preserve">Zip Code: </t>
  </si>
  <si>
    <t>Facility Name:</t>
  </si>
  <si>
    <t>Custom Express: Transformer Early Replacement Calculator</t>
  </si>
  <si>
    <t>STEP 2—ECM Data tab.</t>
  </si>
  <si>
    <t xml:space="preserve">Complete the inventory of existing transformers on the ECM Data tab by listing the inventory of up to 50 existing transformers and the related parameters of this equipment as shown in the sections highlighted in blue.
- Only include transformers sizes from 15 to 500 kVA
- Only include replacement of existing pre-TP1/pre-2000 transformers
- Single phase transformers and specialty transformers are not allowed
- A custom savings calculation is required for other transformer applications
</t>
  </si>
  <si>
    <r>
      <rPr>
        <b/>
        <u/>
        <sz val="14"/>
        <color theme="1"/>
        <rFont val="Calibri"/>
        <family val="2"/>
        <scheme val="minor"/>
      </rPr>
      <t xml:space="preserve">Instructions: </t>
    </r>
    <r>
      <rPr>
        <sz val="11"/>
        <color theme="1"/>
        <rFont val="Calibri"/>
        <family val="2"/>
        <scheme val="minor"/>
      </rPr>
      <t xml:space="preserve">
- Only include transformers sizes from 15 to 500 kVA
- Only include replacement of existing pre-TP1/pre-2000 transformers
- Single phase transformers and specialty transformers are not allowed
- A custom savings calculation is required for other transformer applications</t>
    </r>
  </si>
  <si>
    <t>Table Header/Guidance</t>
  </si>
  <si>
    <t>Facility Information</t>
  </si>
  <si>
    <t>Customer Information</t>
  </si>
  <si>
    <t>Vendor Information</t>
  </si>
  <si>
    <t>STEP 3—Efficiency Tables tab</t>
  </si>
  <si>
    <t>Transformer Efficiency Specifications</t>
  </si>
  <si>
    <t xml:space="preserve">The Efficiency Tables tab provides information about the how the savings are dervied using baseline and proposed transformer parameters in the "Transformer Loss Data" section. In the "Transformer Efficiency Specifications" section, confirm whether the proposed transformers meet the TP-1 efficiency standard. </t>
  </si>
  <si>
    <t>This performance data is from Powersmiths cutsheets takeoffs</t>
  </si>
  <si>
    <t>STEP 1— Project Data tab.</t>
  </si>
  <si>
    <t>Complete general project information in blue cells on the Project Data tab.</t>
  </si>
  <si>
    <t>Click Here</t>
  </si>
  <si>
    <t>3. Under the "Text" group click on "Object."  -----&gt;</t>
  </si>
  <si>
    <t>4. Select "Create From File" tab.</t>
  </si>
  <si>
    <t>5. Select "Browse" button to find photo file location &amp; select photo.</t>
  </si>
  <si>
    <t>Description/Location</t>
  </si>
  <si>
    <t>6. Check the box to "Display as icon"</t>
  </si>
  <si>
    <t>------&gt;</t>
  </si>
  <si>
    <t>7. Click on "OK" so photo icon shows on spreadsheet.</t>
  </si>
  <si>
    <r>
      <t xml:space="preserve">On the Summary tab, review project costs and view the estimated project savings. 
The measure life for all transformer projects is 30 years. Submit the new transformer cut sheet(s) (highlighting the KVA and no load watts information), the Mass Save custom project application, and this savings calculator to the electric Program Sponsor as noted in the Project Information section of the Project Information tab.  </t>
    </r>
    <r>
      <rPr>
        <sz val="12"/>
        <color rgb="FFFF0000"/>
        <rFont val="Calibri"/>
        <family val="2"/>
        <scheme val="minor"/>
      </rPr>
      <t xml:space="preserve">All energy savings cacluations are required to be reviewed by the appropriate Program Sponsor prior to the customer receipt of an incentive offer. </t>
    </r>
    <r>
      <rPr>
        <sz val="12"/>
        <color theme="1"/>
        <rFont val="Calibri"/>
        <family val="2"/>
        <scheme val="minor"/>
      </rPr>
      <t xml:space="preserve">
 </t>
    </r>
  </si>
  <si>
    <t>Pre-Installation / Existing Transformer Photos</t>
  </si>
  <si>
    <t>1. Select a blue box to the right.</t>
  </si>
  <si>
    <t>Instructions to add photos of existing transformer nameplate(s):</t>
  </si>
  <si>
    <t>Transformer 1</t>
  </si>
  <si>
    <t>Transformer 2</t>
  </si>
  <si>
    <t>Transformer 3</t>
  </si>
  <si>
    <t>Transformer 4</t>
  </si>
  <si>
    <t>Transformer 5</t>
  </si>
  <si>
    <t>Transformer 6</t>
  </si>
  <si>
    <t>8. Enter description/location below photo.</t>
  </si>
  <si>
    <t>2. Click on the "Insert" menu at the top of the -----&gt;                              left of the menu in the Excel workbook ribbon.</t>
  </si>
  <si>
    <t>Transformer 7</t>
  </si>
  <si>
    <t>Transformer 8</t>
  </si>
  <si>
    <t>Transformer 9</t>
  </si>
  <si>
    <t>Transformer 10</t>
  </si>
  <si>
    <t>Transformer 11</t>
  </si>
  <si>
    <t>Transformer 12</t>
  </si>
  <si>
    <t>Transformer 13</t>
  </si>
  <si>
    <t>Transformer 14</t>
  </si>
  <si>
    <t>Transformer 15</t>
  </si>
  <si>
    <t>Transformer 16</t>
  </si>
  <si>
    <t>Transformer 17</t>
  </si>
  <si>
    <t>Transformer 18</t>
  </si>
  <si>
    <t>v1.0  6/27/2024</t>
  </si>
  <si>
    <t>% Summer Off Peak:</t>
  </si>
  <si>
    <t>STEP 5—Savings Summary tab</t>
  </si>
  <si>
    <t>STEP 6—Minimum Requirements Data (MRD) tab(s)</t>
  </si>
  <si>
    <t>STEP 4—Pre-Install Photos</t>
  </si>
  <si>
    <t>The Pre-Install Photos tab peovides information on how to upload photos of preexisting tranfsromers. When uploading  please include photos of the transformers' nameplates and serial numbers.</t>
  </si>
  <si>
    <t>Please upload photos of the transformer nameplate(s) and serial numbers</t>
  </si>
  <si>
    <t>BA30H-M/Z3</t>
  </si>
  <si>
    <t>REX</t>
  </si>
  <si>
    <t>Document:</t>
  </si>
  <si>
    <t>Transformer Replacement Minimum Requirements Document (MRD)</t>
  </si>
  <si>
    <t>Transformer Replacement Minimum Requirement Document (MRD)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</si>
</sst>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44" formatCode="_(&quot;$&quot;* #,##0.00_);_(&quot;$&quot;* \(#,##0.00\);_(&quot;$&quot;* &quot;-&quot;??_);_(@_)"/>
    <numFmt numFmtId="43" formatCode="_(* #,##0.00_);_(* \(#,##0.00\);_(* &quot;-&quot;??_);_(@_)"/>
    <numFmt numFmtId="164" formatCode="mmmm\ d\,\ yyyy"/>
    <numFmt numFmtId="165" formatCode="&quot;$&quot;#,##0"/>
    <numFmt numFmtId="166" formatCode="0.0%"/>
    <numFmt numFmtId="167" formatCode="0.0000"/>
    <numFmt numFmtId="168" formatCode="[$$-409]#,##0.00"/>
    <numFmt numFmtId="169" formatCode="_ * #,##0_ ;_ * \-#,##0_ ;_ * &quot;-&quot;_ ;_ @_ "/>
    <numFmt numFmtId="170" formatCode="_ * #,##0.00_ ;_ * \-#,##0.00_ ;_ * &quot;-&quot;??_ ;_ @_ "/>
    <numFmt numFmtId="171" formatCode="#,##0;\-#,##0;&quot;-&quot;"/>
    <numFmt numFmtId="172" formatCode="_(* #,##0.0_);_(* \(#,##0.0\);_(* &quot;-&quot;??_);_(@_)"/>
    <numFmt numFmtId="173" formatCode="#,##0.0"/>
    <numFmt numFmtId="174" formatCode="#,##0,_);[Red]\(#,##0,\);&quot;-  &quot;"/>
  </numFmts>
  <fonts count="82">
    <font>
      <sz val="11"/>
      <color theme="1"/>
      <name val="Calibri"/>
      <family val="2"/>
      <scheme val="minor"/>
    </font>
    <font>
      <b/>
      <sz val="11"/>
      <color theme="1"/>
      <name val="Calibri"/>
      <family val="2"/>
      <scheme val="minor"/>
    </font>
    <font>
      <b/>
      <sz val="12"/>
      <color theme="1"/>
      <name val="Calibri"/>
      <family val="2"/>
      <scheme val="minor"/>
    </font>
    <font>
      <u/>
      <sz val="11"/>
      <color theme="10"/>
      <name val="Calibri"/>
      <family val="2"/>
      <scheme val="minor"/>
    </font>
    <font>
      <i/>
      <sz val="10"/>
      <color theme="1"/>
      <name val="Calibri"/>
      <family val="2"/>
      <scheme val="minor"/>
    </font>
    <font>
      <sz val="10"/>
      <color theme="1"/>
      <name val="Calibri"/>
      <family val="2"/>
      <scheme val="minor"/>
    </font>
    <font>
      <b/>
      <sz val="10"/>
      <color theme="1"/>
      <name val="Calibri"/>
      <family val="2"/>
      <scheme val="minor"/>
    </font>
    <font>
      <b/>
      <sz val="10"/>
      <color theme="1"/>
      <name val="Calibri"/>
      <family val="2"/>
    </font>
    <font>
      <i/>
      <sz val="10"/>
      <color theme="1"/>
      <name val="Calibri"/>
      <family val="2"/>
    </font>
    <font>
      <b/>
      <sz val="11"/>
      <color theme="1"/>
      <name val="Calibri"/>
      <family val="2"/>
    </font>
    <font>
      <sz val="11"/>
      <color theme="1"/>
      <name val="Calibri"/>
      <family val="2"/>
    </font>
    <font>
      <sz val="11"/>
      <color theme="1"/>
      <name val="Calibri"/>
      <family val="2"/>
      <scheme val="minor"/>
    </font>
    <font>
      <sz val="11"/>
      <color rgb="FF9C5700"/>
      <name val="Calibri"/>
      <family val="2"/>
      <scheme val="minor"/>
    </font>
    <font>
      <i/>
      <sz val="11"/>
      <color theme="1"/>
      <name val="Calibri"/>
      <family val="2"/>
      <scheme val="minor"/>
    </font>
    <font>
      <b/>
      <sz val="11"/>
      <name val="Calibri"/>
      <family val="2"/>
      <scheme val="minor"/>
    </font>
    <font>
      <sz val="11"/>
      <name val="Calibri"/>
      <family val="2"/>
      <scheme val="minor"/>
    </font>
    <font>
      <sz val="11"/>
      <color indexed="17"/>
      <name val="Calibri"/>
      <family val="2"/>
      <scheme val="minor"/>
    </font>
    <font>
      <sz val="11"/>
      <color indexed="12"/>
      <name val="Calibri"/>
      <family val="2"/>
      <scheme val="minor"/>
    </font>
    <font>
      <sz val="9"/>
      <color indexed="81"/>
      <name val="Tahoma"/>
      <family val="2"/>
    </font>
    <font>
      <b/>
      <sz val="9"/>
      <color indexed="81"/>
      <name val="Tahoma"/>
      <family val="2"/>
    </font>
    <font>
      <b/>
      <sz val="9"/>
      <color rgb="FFFFFFFF"/>
      <name val="Arial"/>
      <family val="2"/>
    </font>
    <font>
      <sz val="9"/>
      <color theme="1"/>
      <name val="Arial"/>
      <family val="2"/>
    </font>
    <font>
      <b/>
      <sz val="9.5"/>
      <color theme="1"/>
      <name val="Arial"/>
      <family val="2"/>
    </font>
    <font>
      <b/>
      <sz val="8.5"/>
      <color rgb="FFFFFFFF"/>
      <name val="Arial"/>
      <family val="2"/>
    </font>
    <font>
      <sz val="8.5"/>
      <color theme="1"/>
      <name val="Arial"/>
      <family val="2"/>
    </font>
    <font>
      <sz val="11"/>
      <color theme="0"/>
      <name val="Calibri"/>
      <family val="2"/>
      <scheme val="minor"/>
    </font>
    <font>
      <i/>
      <sz val="11"/>
      <color theme="0"/>
      <name val="Calibri"/>
      <family val="2"/>
      <scheme val="minor"/>
    </font>
    <font>
      <sz val="11"/>
      <color theme="1"/>
      <name val="Cambria"/>
      <family val="2"/>
    </font>
    <font>
      <sz val="11"/>
      <color indexed="8"/>
      <name val="Calibri"/>
      <family val="2"/>
    </font>
    <font>
      <sz val="10"/>
      <name val="Arial"/>
      <family val="2"/>
    </font>
    <font>
      <sz val="10"/>
      <color indexed="8"/>
      <name val="Tekton"/>
      <family val="2"/>
    </font>
    <font>
      <sz val="14"/>
      <name val="AngsanaUPC"/>
      <family val="1"/>
      <charset val="222"/>
    </font>
    <font>
      <sz val="12"/>
      <name val="¹ÙÅÁÃ¼"/>
      <family val="1"/>
      <charset val="129"/>
    </font>
    <font>
      <sz val="12"/>
      <name val="¹ÙÅÁÃ¼"/>
      <charset val="129"/>
    </font>
    <font>
      <sz val="10"/>
      <color indexed="8"/>
      <name val="Arial"/>
      <family val="2"/>
    </font>
    <font>
      <sz val="10"/>
      <name val="MS Serif"/>
      <family val="1"/>
    </font>
    <font>
      <sz val="10"/>
      <color indexed="16"/>
      <name val="MS Serif"/>
      <family val="1"/>
    </font>
    <font>
      <sz val="14"/>
      <name val="Arial"/>
      <family val="2"/>
    </font>
    <font>
      <u/>
      <sz val="12"/>
      <name val="Arial"/>
      <family val="2"/>
    </font>
    <font>
      <b/>
      <sz val="12"/>
      <name val="Arial"/>
      <family val="2"/>
    </font>
    <font>
      <b/>
      <sz val="14"/>
      <name val="Arial"/>
      <family val="2"/>
    </font>
    <font>
      <sz val="18"/>
      <name val="Times New Roman"/>
      <family val="1"/>
    </font>
    <font>
      <sz val="8"/>
      <name val="Times New Roman"/>
      <family val="1"/>
    </font>
    <font>
      <i/>
      <sz val="12"/>
      <name val="Times New Roman"/>
      <family val="1"/>
    </font>
    <font>
      <sz val="10"/>
      <color indexed="10"/>
      <name val="Arial"/>
      <family val="2"/>
    </font>
    <font>
      <sz val="8"/>
      <name val="Arial"/>
      <family val="2"/>
    </font>
    <font>
      <b/>
      <sz val="1"/>
      <color indexed="8"/>
      <name val="Courier"/>
      <family val="3"/>
    </font>
    <font>
      <u/>
      <sz val="9"/>
      <color indexed="12"/>
      <name val="Arial"/>
      <family val="2"/>
    </font>
    <font>
      <sz val="7"/>
      <name val="Small Fonts"/>
      <family val="2"/>
    </font>
    <font>
      <sz val="12"/>
      <name val="Times New Roman"/>
      <family val="1"/>
    </font>
    <font>
      <sz val="10"/>
      <name val="MS Sans Serif"/>
      <family val="2"/>
    </font>
    <font>
      <b/>
      <sz val="10"/>
      <name val="Arial CE"/>
      <family val="2"/>
      <charset val="238"/>
    </font>
    <font>
      <sz val="8"/>
      <name val="Helv"/>
    </font>
    <font>
      <u/>
      <sz val="9"/>
      <color indexed="36"/>
      <name val="Arial"/>
      <family val="2"/>
    </font>
    <font>
      <b/>
      <sz val="12"/>
      <name val="CG Omega"/>
      <family val="2"/>
    </font>
    <font>
      <b/>
      <sz val="8"/>
      <color indexed="8"/>
      <name val="Helv"/>
    </font>
    <font>
      <sz val="12"/>
      <name val="Calibri"/>
      <family val="2"/>
    </font>
    <font>
      <b/>
      <sz val="12"/>
      <name val="Calibri"/>
      <family val="2"/>
      <scheme val="minor"/>
    </font>
    <font>
      <b/>
      <sz val="16"/>
      <color theme="1"/>
      <name val="Calibri"/>
      <family val="2"/>
      <scheme val="minor"/>
    </font>
    <font>
      <sz val="14"/>
      <color theme="1"/>
      <name val="Calibri"/>
      <family val="2"/>
      <scheme val="minor"/>
    </font>
    <font>
      <sz val="12"/>
      <color theme="1"/>
      <name val="Calibri"/>
      <family val="2"/>
      <scheme val="minor"/>
    </font>
    <font>
      <b/>
      <sz val="14"/>
      <color theme="1"/>
      <name val="Calibri"/>
      <family val="2"/>
      <scheme val="minor"/>
    </font>
    <font>
      <b/>
      <u/>
      <sz val="14"/>
      <color theme="1"/>
      <name val="Calibri"/>
      <family val="2"/>
      <scheme val="minor"/>
    </font>
    <font>
      <sz val="11"/>
      <color rgb="FF000000"/>
      <name val="Calibri"/>
      <family val="2"/>
      <scheme val="minor"/>
    </font>
    <font>
      <b/>
      <sz val="20"/>
      <color rgb="FF000000"/>
      <name val="Cambria"/>
      <family val="1"/>
    </font>
    <font>
      <sz val="20"/>
      <color rgb="FF000000"/>
      <name val="Cambria"/>
      <family val="1"/>
    </font>
    <font>
      <sz val="20"/>
      <color rgb="FF000000"/>
      <name val="Calibri"/>
      <family val="2"/>
      <scheme val="minor"/>
    </font>
    <font>
      <b/>
      <sz val="20"/>
      <name val="Cambria"/>
      <family val="1"/>
    </font>
    <font>
      <b/>
      <sz val="11"/>
      <color rgb="FF000000"/>
      <name val="Calibri"/>
      <family val="2"/>
      <scheme val="minor"/>
    </font>
    <font>
      <i/>
      <sz val="11"/>
      <color rgb="FF000000"/>
      <name val="Calibri"/>
      <family val="2"/>
      <scheme val="minor"/>
    </font>
    <font>
      <sz val="14"/>
      <color rgb="FF000000"/>
      <name val="Calibri"/>
      <family val="2"/>
      <scheme val="minor"/>
    </font>
    <font>
      <sz val="12"/>
      <name val="Calibri"/>
      <family val="2"/>
      <scheme val="minor"/>
    </font>
    <font>
      <sz val="12"/>
      <color rgb="FFFF0000"/>
      <name val="Calibri"/>
      <family val="2"/>
      <scheme val="minor"/>
    </font>
    <font>
      <b/>
      <sz val="18"/>
      <color theme="1"/>
      <name val="Calibri"/>
      <family val="2"/>
      <scheme val="minor"/>
    </font>
    <font>
      <sz val="18"/>
      <color theme="1"/>
      <name val="Calibri"/>
      <family val="2"/>
      <scheme val="minor"/>
    </font>
    <font>
      <i/>
      <sz val="12"/>
      <color theme="1"/>
      <name val="Calibri"/>
      <family val="2"/>
      <scheme val="minor"/>
    </font>
    <font>
      <u/>
      <sz val="12"/>
      <color theme="10"/>
      <name val="Calibri"/>
      <family val="2"/>
      <scheme val="minor"/>
    </font>
    <font>
      <i/>
      <sz val="12"/>
      <color rgb="FFFF0000"/>
      <name val="Calibri"/>
      <family val="2"/>
      <scheme val="minor"/>
    </font>
    <font>
      <b/>
      <sz val="20"/>
      <color theme="1"/>
      <name val="Calibri"/>
      <family val="2"/>
      <scheme val="minor"/>
    </font>
    <font>
      <sz val="20"/>
      <color theme="1"/>
      <name val="Calibri"/>
      <family val="2"/>
      <scheme val="minor"/>
    </font>
    <font>
      <b/>
      <i/>
      <sz val="12"/>
      <color theme="1"/>
      <name val="Calibri"/>
      <family val="2"/>
      <scheme val="minor"/>
    </font>
    <font>
      <sz val="9"/>
      <color indexed="81"/>
      <name val="Tahoma"/>
      <charset val="1"/>
    </font>
  </fonts>
  <fills count="20">
    <fill>
      <patternFill patternType="none"/>
    </fill>
    <fill>
      <patternFill patternType="gray125"/>
    </fill>
    <fill>
      <patternFill patternType="solid">
        <fgColor theme="0"/>
        <bgColor indexed="64"/>
      </patternFill>
    </fill>
    <fill>
      <patternFill patternType="solid">
        <fgColor rgb="FFFFEB9C"/>
      </patternFill>
    </fill>
    <fill>
      <patternFill patternType="solid">
        <fgColor rgb="FFFFFF00"/>
        <bgColor indexed="64"/>
      </patternFill>
    </fill>
    <fill>
      <patternFill patternType="solid">
        <fgColor rgb="FF0061AF"/>
        <bgColor indexed="64"/>
      </patternFill>
    </fill>
    <fill>
      <patternFill patternType="solid">
        <fgColor rgb="FF00B0F0"/>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indexed="22"/>
        <bgColor indexed="64"/>
      </patternFill>
    </fill>
    <fill>
      <patternFill patternType="solid">
        <fgColor indexed="26"/>
        <bgColor indexed="64"/>
      </patternFill>
    </fill>
    <fill>
      <patternFill patternType="solid">
        <fgColor theme="5" tint="0.79998168889431442"/>
        <bgColor indexed="64"/>
      </patternFill>
    </fill>
    <fill>
      <patternFill patternType="solid">
        <fgColor theme="0" tint="-0.14996795556505021"/>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D9D9D9"/>
        <bgColor rgb="FF000000"/>
      </patternFill>
    </fill>
    <fill>
      <patternFill patternType="solid">
        <fgColor theme="9" tint="0.79998168889431442"/>
        <bgColor rgb="FF000000"/>
      </patternFill>
    </fill>
    <fill>
      <patternFill patternType="solid">
        <fgColor theme="4" tint="0.59999389629810485"/>
        <bgColor rgb="FF000000"/>
      </patternFill>
    </fill>
  </fills>
  <borders count="8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double">
        <color indexed="64"/>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auto="1"/>
      </left>
      <right style="thin">
        <color auto="1"/>
      </right>
      <top/>
      <bottom style="double">
        <color indexed="64"/>
      </bottom>
      <diagonal/>
    </border>
    <border>
      <left style="thin">
        <color auto="1"/>
      </left>
      <right style="thin">
        <color auto="1"/>
      </right>
      <top style="double">
        <color indexed="64"/>
      </top>
      <bottom style="double">
        <color indexed="64"/>
      </bottom>
      <diagonal/>
    </border>
    <border>
      <left style="thin">
        <color auto="1"/>
      </left>
      <right style="thin">
        <color auto="1"/>
      </right>
      <top style="thin">
        <color theme="0" tint="-4.9989318521683403E-2"/>
      </top>
      <bottom/>
      <diagonal/>
    </border>
    <border>
      <left style="thin">
        <color auto="1"/>
      </left>
      <right style="thin">
        <color auto="1"/>
      </right>
      <top/>
      <bottom style="thin">
        <color auto="1"/>
      </bottom>
      <diagonal/>
    </border>
    <border>
      <left style="thin">
        <color indexed="64"/>
      </left>
      <right style="thin">
        <color auto="1"/>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style="double">
        <color indexed="64"/>
      </top>
      <bottom style="thin">
        <color indexed="64"/>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right style="thin">
        <color auto="1"/>
      </right>
      <top style="thin">
        <color auto="1"/>
      </top>
      <bottom style="medium">
        <color auto="1"/>
      </bottom>
      <diagonal/>
    </border>
    <border>
      <left style="thin">
        <color indexed="64"/>
      </left>
      <right style="thin">
        <color indexed="64"/>
      </right>
      <top style="thin">
        <color indexed="64"/>
      </top>
      <bottom style="medium">
        <color indexed="64"/>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auto="1"/>
      </right>
      <top style="thin">
        <color auto="1"/>
      </top>
      <bottom/>
      <diagonal/>
    </border>
    <border>
      <left/>
      <right style="medium">
        <color indexed="64"/>
      </right>
      <top/>
      <bottom/>
      <diagonal/>
    </border>
    <border>
      <left style="medium">
        <color indexed="64"/>
      </left>
      <right style="thin">
        <color auto="1"/>
      </right>
      <top/>
      <bottom style="double">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double">
        <color indexed="64"/>
      </bottom>
      <diagonal/>
    </border>
    <border>
      <left/>
      <right/>
      <top style="medium">
        <color indexed="64"/>
      </top>
      <bottom/>
      <diagonal/>
    </border>
    <border>
      <left/>
      <right style="medium">
        <color indexed="64"/>
      </right>
      <top style="thin">
        <color indexed="64"/>
      </top>
      <bottom/>
      <diagonal/>
    </border>
    <border>
      <left style="thin">
        <color indexed="64"/>
      </left>
      <right/>
      <top style="medium">
        <color indexed="64"/>
      </top>
      <bottom style="thin">
        <color auto="1"/>
      </bottom>
      <diagonal/>
    </border>
    <border>
      <left/>
      <right style="medium">
        <color auto="1"/>
      </right>
      <top style="medium">
        <color indexed="64"/>
      </top>
      <bottom style="thin">
        <color auto="1"/>
      </bottom>
      <diagonal/>
    </border>
    <border>
      <left style="thick">
        <color rgb="FF000000"/>
      </left>
      <right style="medium">
        <color rgb="FF000000"/>
      </right>
      <top style="thick">
        <color rgb="FF000000"/>
      </top>
      <bottom/>
      <diagonal/>
    </border>
    <border>
      <left style="thick">
        <color rgb="FF000000"/>
      </left>
      <right style="medium">
        <color rgb="FF000000"/>
      </right>
      <top/>
      <bottom style="medium">
        <color rgb="FF000000"/>
      </bottom>
      <diagonal/>
    </border>
    <border>
      <left/>
      <right style="medium">
        <color rgb="FF000000"/>
      </right>
      <top style="thick">
        <color rgb="FF000000"/>
      </top>
      <bottom/>
      <diagonal/>
    </border>
    <border>
      <left/>
      <right style="medium">
        <color rgb="FF000000"/>
      </right>
      <top/>
      <bottom style="medium">
        <color rgb="FF000000"/>
      </bottom>
      <diagonal/>
    </border>
    <border>
      <left/>
      <right style="thick">
        <color rgb="FF000000"/>
      </right>
      <top style="thick">
        <color rgb="FF000000"/>
      </top>
      <bottom/>
      <diagonal/>
    </border>
    <border>
      <left/>
      <right style="thick">
        <color rgb="FF000000"/>
      </right>
      <top/>
      <bottom style="medium">
        <color rgb="FF000000"/>
      </bottom>
      <diagonal/>
    </border>
    <border>
      <left style="thick">
        <color rgb="FF000000"/>
      </left>
      <right style="medium">
        <color rgb="FF000000"/>
      </right>
      <top/>
      <bottom style="thick">
        <color rgb="FF000000"/>
      </bottom>
      <diagonal/>
    </border>
    <border>
      <left/>
      <right style="medium">
        <color rgb="FF000000"/>
      </right>
      <top/>
      <bottom style="thick">
        <color rgb="FF000000"/>
      </bottom>
      <diagonal/>
    </border>
    <border>
      <left/>
      <right style="thick">
        <color rgb="FF000000"/>
      </right>
      <top/>
      <bottom style="thick">
        <color rgb="FF000000"/>
      </bottom>
      <diagonal/>
    </border>
    <border>
      <left style="thin">
        <color auto="1"/>
      </left>
      <right/>
      <top style="double">
        <color indexed="64"/>
      </top>
      <bottom style="double">
        <color auto="1"/>
      </bottom>
      <diagonal/>
    </border>
    <border>
      <left style="thin">
        <color auto="1"/>
      </left>
      <right/>
      <top style="thin">
        <color theme="0" tint="-4.9989318521683403E-2"/>
      </top>
      <bottom/>
      <diagonal/>
    </border>
    <border>
      <left/>
      <right style="thin">
        <color auto="1"/>
      </right>
      <top style="thin">
        <color theme="0" tint="-4.9989318521683403E-2"/>
      </top>
      <bottom/>
      <diagonal/>
    </border>
    <border>
      <left/>
      <right/>
      <top style="thin">
        <color theme="0" tint="-4.9989318521683403E-2"/>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right/>
      <top style="double">
        <color indexed="64"/>
      </top>
      <bottom style="double">
        <color auto="1"/>
      </bottom>
      <diagonal/>
    </border>
    <border>
      <left style="thin">
        <color auto="1"/>
      </left>
      <right style="thin">
        <color auto="1"/>
      </right>
      <top style="double">
        <color indexed="64"/>
      </top>
      <bottom/>
      <diagonal/>
    </border>
    <border>
      <left style="thin">
        <color auto="1"/>
      </left>
      <right/>
      <top style="thin">
        <color auto="1"/>
      </top>
      <bottom/>
      <diagonal/>
    </border>
    <border>
      <left style="thin">
        <color auto="1"/>
      </left>
      <right/>
      <top style="double">
        <color indexed="64"/>
      </top>
      <bottom/>
      <diagonal/>
    </border>
    <border>
      <left/>
      <right style="thin">
        <color indexed="64"/>
      </right>
      <top style="double">
        <color indexed="64"/>
      </top>
      <bottom style="double">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auto="1"/>
      </right>
      <top style="thin">
        <color indexed="64"/>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83">
    <xf numFmtId="0" fontId="0" fillId="0" borderId="0"/>
    <xf numFmtId="0" fontId="3" fillId="0" borderId="0" applyNumberForma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0" fontId="12" fillId="3" borderId="0" applyNumberFormat="0" applyBorder="0" applyAlignment="0" applyProtection="0"/>
    <xf numFmtId="0" fontId="10" fillId="12" borderId="0" applyNumberFormat="0" applyFont="0" applyBorder="0" applyAlignment="0" applyProtection="0"/>
    <xf numFmtId="2" fontId="30" fillId="0" borderId="0" applyFont="0" applyFill="0" applyBorder="0" applyProtection="0">
      <protection locked="0"/>
    </xf>
    <xf numFmtId="9" fontId="31" fillId="0" borderId="0"/>
    <xf numFmtId="168" fontId="29" fillId="0" borderId="0" applyFont="0" applyFill="0" applyBorder="0" applyAlignment="0" applyProtection="0"/>
    <xf numFmtId="165" fontId="29" fillId="0" borderId="0" applyFont="0" applyFill="0" applyBorder="0" applyAlignment="0" applyProtection="0"/>
    <xf numFmtId="169" fontId="32" fillId="0" borderId="0" applyFont="0" applyFill="0" applyBorder="0" applyAlignment="0" applyProtection="0"/>
    <xf numFmtId="170" fontId="32" fillId="0" borderId="0" applyFont="0" applyFill="0" applyBorder="0" applyAlignment="0" applyProtection="0"/>
    <xf numFmtId="0" fontId="33" fillId="0" borderId="0"/>
    <xf numFmtId="171" fontId="34" fillId="0" borderId="0" applyFill="0" applyBorder="0" applyAlignment="0"/>
    <xf numFmtId="43" fontId="28" fillId="0" borderId="0" applyFont="0" applyFill="0" applyBorder="0" applyAlignment="0" applyProtection="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172" fontId="29" fillId="0" borderId="0"/>
    <xf numFmtId="43" fontId="29" fillId="0" borderId="0" applyFont="0" applyFill="0" applyBorder="0" applyAlignment="0" applyProtection="0"/>
    <xf numFmtId="43" fontId="29" fillId="0" borderId="0" applyFont="0" applyFill="0" applyBorder="0" applyAlignment="0" applyProtection="0"/>
    <xf numFmtId="3" fontId="29" fillId="0" borderId="0" applyFont="0" applyFill="0" applyBorder="0" applyAlignment="0" applyProtection="0"/>
    <xf numFmtId="0" fontId="35" fillId="0" borderId="0" applyNumberFormat="0" applyAlignment="0">
      <alignment horizontal="left"/>
    </xf>
    <xf numFmtId="44" fontId="29" fillId="0" borderId="0" applyFont="0" applyFill="0" applyBorder="0" applyAlignment="0" applyProtection="0"/>
    <xf numFmtId="5" fontId="29" fillId="0" borderId="0" applyFont="0" applyFill="0" applyBorder="0" applyAlignment="0" applyProtection="0"/>
    <xf numFmtId="14" fontId="29" fillId="0" borderId="0" applyFont="0" applyFill="0" applyBorder="0" applyAlignment="0" applyProtection="0"/>
    <xf numFmtId="0" fontId="36" fillId="0" borderId="0" applyNumberFormat="0" applyAlignment="0">
      <alignment horizontal="left"/>
    </xf>
    <xf numFmtId="0" fontId="37"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2" fontId="29" fillId="0" borderId="0" applyFont="0" applyFill="0" applyBorder="0" applyAlignment="0" applyProtection="0"/>
    <xf numFmtId="173" fontId="44" fillId="0" borderId="72">
      <alignment horizontal="right"/>
    </xf>
    <xf numFmtId="38" fontId="45" fillId="9" borderId="0" applyNumberFormat="0" applyBorder="0" applyAlignment="0" applyProtection="0"/>
    <xf numFmtId="0" fontId="39" fillId="0" borderId="30" applyNumberFormat="0" applyAlignment="0" applyProtection="0">
      <alignment horizontal="left" vertical="center"/>
    </xf>
    <xf numFmtId="0" fontId="39" fillId="0" borderId="3">
      <alignment horizontal="left" vertical="center"/>
    </xf>
    <xf numFmtId="0" fontId="46" fillId="0" borderId="0">
      <protection locked="0"/>
    </xf>
    <xf numFmtId="0" fontId="46" fillId="0" borderId="0">
      <protection locked="0"/>
    </xf>
    <xf numFmtId="0" fontId="47" fillId="0" borderId="0" applyNumberFormat="0" applyFill="0" applyBorder="0" applyAlignment="0" applyProtection="0">
      <alignment vertical="top"/>
      <protection locked="0"/>
    </xf>
    <xf numFmtId="10" fontId="45" fillId="10" borderId="16" applyNumberFormat="0" applyBorder="0" applyAlignment="0" applyProtection="0"/>
    <xf numFmtId="37" fontId="48" fillId="0" borderId="0"/>
    <xf numFmtId="174" fontId="49" fillId="0" borderId="0"/>
    <xf numFmtId="0" fontId="29" fillId="0" borderId="0"/>
    <xf numFmtId="0" fontId="29" fillId="0" borderId="0"/>
    <xf numFmtId="0" fontId="50" fillId="0" borderId="0"/>
    <xf numFmtId="0" fontId="29" fillId="0" borderId="0"/>
    <xf numFmtId="9" fontId="28" fillId="0" borderId="0" applyFont="0" applyFill="0" applyBorder="0" applyAlignment="0" applyProtection="0"/>
    <xf numFmtId="10" fontId="29" fillId="0" borderId="0" applyFont="0" applyFill="0" applyBorder="0" applyAlignment="0" applyProtection="0"/>
    <xf numFmtId="9" fontId="29" fillId="0" borderId="0" applyFont="0" applyFill="0" applyBorder="0" applyAlignment="0" applyProtection="0"/>
    <xf numFmtId="0" fontId="51" fillId="0" borderId="0" applyFont="0"/>
    <xf numFmtId="14" fontId="52" fillId="0" borderId="0" applyNumberFormat="0" applyFill="0" applyBorder="0" applyAlignment="0" applyProtection="0">
      <alignment horizontal="left"/>
    </xf>
    <xf numFmtId="0" fontId="53" fillId="0" borderId="0" applyNumberFormat="0" applyFill="0" applyBorder="0" applyAlignment="0" applyProtection="0">
      <alignment vertical="top"/>
      <protection locked="0"/>
    </xf>
    <xf numFmtId="0" fontId="50" fillId="0" borderId="0"/>
    <xf numFmtId="0" fontId="54" fillId="0" borderId="0">
      <alignment horizontal="centerContinuous"/>
    </xf>
    <xf numFmtId="40" fontId="55" fillId="0" borderId="0" applyBorder="0">
      <alignment horizontal="right"/>
    </xf>
    <xf numFmtId="0" fontId="27" fillId="0" borderId="0"/>
    <xf numFmtId="9" fontId="27" fillId="0" borderId="0" applyFont="0" applyFill="0" applyBorder="0" applyAlignment="0" applyProtection="0"/>
    <xf numFmtId="43" fontId="27" fillId="0" borderId="0" applyFont="0" applyFill="0" applyBorder="0" applyAlignment="0" applyProtection="0"/>
    <xf numFmtId="0" fontId="56" fillId="0" borderId="0"/>
    <xf numFmtId="0" fontId="11" fillId="0" borderId="0"/>
    <xf numFmtId="0" fontId="29" fillId="0" borderId="0"/>
    <xf numFmtId="43" fontId="11" fillId="0" borderId="0" applyFont="0" applyFill="0" applyBorder="0" applyAlignment="0" applyProtection="0"/>
    <xf numFmtId="43" fontId="29" fillId="0" borderId="0" applyFont="0" applyFill="0" applyBorder="0" applyAlignment="0" applyProtection="0"/>
    <xf numFmtId="0" fontId="11" fillId="12" borderId="0" applyNumberFormat="0" applyFont="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29"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cellStyleXfs>
  <cellXfs count="568">
    <xf numFmtId="0" fontId="0" fillId="0" borderId="0" xfId="0"/>
    <xf numFmtId="0" fontId="0" fillId="0" borderId="0" xfId="0" applyAlignment="1">
      <alignment vertical="top"/>
    </xf>
    <xf numFmtId="0" fontId="0" fillId="2" borderId="15" xfId="0" applyFill="1" applyBorder="1" applyAlignment="1">
      <alignment horizontal="center"/>
    </xf>
    <xf numFmtId="0" fontId="0" fillId="2" borderId="0" xfId="0" applyFill="1"/>
    <xf numFmtId="0" fontId="0" fillId="2" borderId="18" xfId="0" applyFill="1" applyBorder="1" applyAlignment="1">
      <alignment horizontal="center"/>
    </xf>
    <xf numFmtId="0" fontId="0" fillId="2" borderId="16" xfId="0" applyFill="1" applyBorder="1" applyAlignment="1">
      <alignment horizontal="center"/>
    </xf>
    <xf numFmtId="3" fontId="0" fillId="2" borderId="21" xfId="0" applyNumberFormat="1" applyFill="1" applyBorder="1" applyAlignment="1">
      <alignment horizontal="center"/>
    </xf>
    <xf numFmtId="3" fontId="0" fillId="2" borderId="16" xfId="0" applyNumberFormat="1" applyFill="1" applyBorder="1" applyAlignment="1">
      <alignment horizontal="center"/>
    </xf>
    <xf numFmtId="0" fontId="0" fillId="0" borderId="0" xfId="0" applyAlignment="1">
      <alignment vertical="center"/>
    </xf>
    <xf numFmtId="0" fontId="0" fillId="0" borderId="2" xfId="0" applyBorder="1" applyAlignment="1">
      <alignment horizontal="centerContinuous"/>
    </xf>
    <xf numFmtId="0" fontId="1" fillId="2" borderId="0" xfId="0" applyFont="1" applyFill="1"/>
    <xf numFmtId="0" fontId="13" fillId="2" borderId="0" xfId="0" applyFont="1" applyFill="1"/>
    <xf numFmtId="0" fontId="14" fillId="2" borderId="0" xfId="4" applyFont="1" applyFill="1" applyAlignment="1"/>
    <xf numFmtId="0" fontId="1" fillId="2" borderId="36" xfId="0" applyFont="1" applyFill="1" applyBorder="1" applyAlignment="1">
      <alignment horizontal="center"/>
    </xf>
    <xf numFmtId="9" fontId="0" fillId="2" borderId="2" xfId="0" applyNumberFormat="1" applyFill="1" applyBorder="1" applyAlignment="1">
      <alignment horizontal="center"/>
    </xf>
    <xf numFmtId="10" fontId="0" fillId="2" borderId="16" xfId="0" applyNumberFormat="1" applyFill="1" applyBorder="1" applyAlignment="1">
      <alignment horizontal="center"/>
    </xf>
    <xf numFmtId="9" fontId="0" fillId="2" borderId="16" xfId="0" applyNumberFormat="1" applyFill="1" applyBorder="1" applyAlignment="1">
      <alignment horizontal="center"/>
    </xf>
    <xf numFmtId="3" fontId="0" fillId="2" borderId="16" xfId="0" applyNumberFormat="1" applyFill="1" applyBorder="1" applyAlignment="1">
      <alignment horizontal="center" vertical="center"/>
    </xf>
    <xf numFmtId="0" fontId="12" fillId="2" borderId="0" xfId="4" applyFill="1" applyAlignment="1"/>
    <xf numFmtId="0" fontId="0" fillId="2" borderId="38" xfId="0" applyFill="1" applyBorder="1" applyAlignment="1">
      <alignment horizontal="center"/>
    </xf>
    <xf numFmtId="3" fontId="0" fillId="2" borderId="39" xfId="0" applyNumberFormat="1" applyFill="1" applyBorder="1" applyAlignment="1">
      <alignment horizontal="center"/>
    </xf>
    <xf numFmtId="0" fontId="0" fillId="2" borderId="40" xfId="0" applyFill="1" applyBorder="1" applyAlignment="1">
      <alignment horizontal="center"/>
    </xf>
    <xf numFmtId="3" fontId="0" fillId="2" borderId="44" xfId="0" applyNumberFormat="1" applyFill="1" applyBorder="1" applyAlignment="1">
      <alignment horizontal="center"/>
    </xf>
    <xf numFmtId="0" fontId="14" fillId="2" borderId="34" xfId="0" applyFont="1" applyFill="1" applyBorder="1" applyAlignment="1">
      <alignment horizontal="center" vertical="center"/>
    </xf>
    <xf numFmtId="0" fontId="14" fillId="2" borderId="21" xfId="0" applyFont="1" applyFill="1" applyBorder="1" applyAlignment="1">
      <alignment horizontal="center" vertical="center" wrapText="1"/>
    </xf>
    <xf numFmtId="0" fontId="14" fillId="2" borderId="35" xfId="0" applyFont="1" applyFill="1" applyBorder="1" applyAlignment="1">
      <alignment horizontal="center" vertical="center" wrapText="1"/>
    </xf>
    <xf numFmtId="0" fontId="14" fillId="2" borderId="38" xfId="0" applyFont="1" applyFill="1" applyBorder="1" applyAlignment="1">
      <alignment horizontal="center"/>
    </xf>
    <xf numFmtId="37" fontId="15" fillId="2" borderId="39" xfId="2" applyNumberFormat="1" applyFont="1" applyFill="1" applyBorder="1" applyAlignment="1">
      <alignment horizontal="center"/>
    </xf>
    <xf numFmtId="37" fontId="15" fillId="2" borderId="16" xfId="2" applyNumberFormat="1" applyFont="1" applyFill="1" applyBorder="1" applyAlignment="1">
      <alignment horizontal="center"/>
    </xf>
    <xf numFmtId="0" fontId="14" fillId="2" borderId="40" xfId="0" applyFont="1" applyFill="1" applyBorder="1" applyAlignment="1">
      <alignment horizontal="center"/>
    </xf>
    <xf numFmtId="37" fontId="15" fillId="2" borderId="44" xfId="2" applyNumberFormat="1" applyFont="1" applyFill="1" applyBorder="1" applyAlignment="1">
      <alignment horizontal="center"/>
    </xf>
    <xf numFmtId="37" fontId="15" fillId="2" borderId="42" xfId="2" applyNumberFormat="1" applyFont="1" applyFill="1" applyBorder="1" applyAlignment="1">
      <alignment horizontal="center"/>
    </xf>
    <xf numFmtId="0" fontId="14" fillId="2" borderId="34" xfId="0" applyFont="1" applyFill="1" applyBorder="1" applyAlignment="1">
      <alignment horizontal="center"/>
    </xf>
    <xf numFmtId="0" fontId="14" fillId="2" borderId="12" xfId="0" applyFont="1" applyFill="1" applyBorder="1" applyAlignment="1">
      <alignment horizontal="center" wrapText="1"/>
    </xf>
    <xf numFmtId="0" fontId="14" fillId="2" borderId="21" xfId="0" applyFont="1" applyFill="1" applyBorder="1" applyAlignment="1">
      <alignment horizontal="center" wrapText="1"/>
    </xf>
    <xf numFmtId="0" fontId="14" fillId="2" borderId="11" xfId="0" applyFont="1" applyFill="1" applyBorder="1" applyAlignment="1">
      <alignment horizontal="center" wrapText="1"/>
    </xf>
    <xf numFmtId="0" fontId="14" fillId="2" borderId="35" xfId="0" applyFont="1" applyFill="1" applyBorder="1" applyAlignment="1">
      <alignment horizontal="center" wrapText="1"/>
    </xf>
    <xf numFmtId="0" fontId="15" fillId="2" borderId="2" xfId="0" applyFont="1" applyFill="1" applyBorder="1" applyAlignment="1">
      <alignment horizontal="center"/>
    </xf>
    <xf numFmtId="166" fontId="15" fillId="2" borderId="16" xfId="3" applyNumberFormat="1" applyFont="1" applyFill="1" applyBorder="1" applyAlignment="1">
      <alignment horizontal="center"/>
    </xf>
    <xf numFmtId="166" fontId="15" fillId="2" borderId="1" xfId="3" applyNumberFormat="1" applyFont="1" applyFill="1" applyBorder="1" applyAlignment="1">
      <alignment horizontal="center"/>
    </xf>
    <xf numFmtId="3" fontId="15" fillId="2" borderId="1" xfId="0" applyNumberFormat="1" applyFont="1" applyFill="1" applyBorder="1" applyAlignment="1">
      <alignment horizontal="center"/>
    </xf>
    <xf numFmtId="3" fontId="15" fillId="2" borderId="39" xfId="0" applyNumberFormat="1" applyFont="1" applyFill="1" applyBorder="1" applyAlignment="1">
      <alignment horizontal="center"/>
    </xf>
    <xf numFmtId="0" fontId="15" fillId="2" borderId="41" xfId="0" applyFont="1" applyFill="1" applyBorder="1" applyAlignment="1">
      <alignment horizontal="center"/>
    </xf>
    <xf numFmtId="166" fontId="15" fillId="2" borderId="42" xfId="3" applyNumberFormat="1" applyFont="1" applyFill="1" applyBorder="1" applyAlignment="1">
      <alignment horizontal="center"/>
    </xf>
    <xf numFmtId="166" fontId="15" fillId="2" borderId="43" xfId="3" applyNumberFormat="1" applyFont="1" applyFill="1" applyBorder="1" applyAlignment="1">
      <alignment horizontal="center"/>
    </xf>
    <xf numFmtId="3" fontId="15" fillId="2" borderId="43" xfId="0" applyNumberFormat="1" applyFont="1" applyFill="1" applyBorder="1" applyAlignment="1">
      <alignment horizontal="center"/>
    </xf>
    <xf numFmtId="3" fontId="15" fillId="2" borderId="44" xfId="0" applyNumberFormat="1" applyFont="1" applyFill="1" applyBorder="1" applyAlignment="1">
      <alignment horizontal="center"/>
    </xf>
    <xf numFmtId="0" fontId="0" fillId="0" borderId="1" xfId="0" applyBorder="1" applyAlignment="1">
      <alignment horizontal="centerContinuous" vertical="center"/>
    </xf>
    <xf numFmtId="0" fontId="0" fillId="0" borderId="3" xfId="0" applyBorder="1" applyAlignment="1">
      <alignment horizontal="centerContinuous" vertical="center"/>
    </xf>
    <xf numFmtId="0" fontId="0" fillId="0" borderId="2" xfId="0" applyBorder="1" applyAlignment="1">
      <alignment horizontal="centerContinuous" vertical="center"/>
    </xf>
    <xf numFmtId="0" fontId="0" fillId="0" borderId="18" xfId="0" applyBorder="1" applyAlignment="1">
      <alignment horizontal="center"/>
    </xf>
    <xf numFmtId="0" fontId="0" fillId="0" borderId="25" xfId="0" applyBorder="1" applyAlignment="1">
      <alignment horizontal="center"/>
    </xf>
    <xf numFmtId="0" fontId="0" fillId="0" borderId="24" xfId="0" applyBorder="1" applyAlignment="1">
      <alignment horizontal="center"/>
    </xf>
    <xf numFmtId="0" fontId="0" fillId="4" borderId="22" xfId="0" applyFill="1" applyBorder="1" applyAlignment="1">
      <alignment horizontal="center"/>
    </xf>
    <xf numFmtId="0" fontId="0" fillId="2" borderId="1" xfId="0" applyFill="1" applyBorder="1" applyAlignment="1">
      <alignment horizontal="centerContinuous" vertical="center"/>
    </xf>
    <xf numFmtId="0" fontId="0" fillId="2" borderId="3" xfId="0" applyFill="1" applyBorder="1" applyAlignment="1">
      <alignment horizontal="centerContinuous" vertical="center"/>
    </xf>
    <xf numFmtId="0" fontId="0" fillId="2" borderId="2" xfId="0" applyFill="1" applyBorder="1" applyAlignment="1">
      <alignment horizontal="centerContinuous" vertical="center"/>
    </xf>
    <xf numFmtId="0" fontId="16" fillId="2" borderId="17" xfId="0" applyFont="1" applyFill="1" applyBorder="1" applyAlignment="1">
      <alignment horizontal="center"/>
    </xf>
    <xf numFmtId="2" fontId="16" fillId="2" borderId="0" xfId="0" applyNumberFormat="1" applyFont="1" applyFill="1" applyAlignment="1">
      <alignment horizontal="center"/>
    </xf>
    <xf numFmtId="0" fontId="17" fillId="2" borderId="10" xfId="0" applyFont="1" applyFill="1" applyBorder="1" applyAlignment="1">
      <alignment horizontal="center"/>
    </xf>
    <xf numFmtId="0" fontId="16" fillId="2" borderId="21" xfId="0" applyFont="1" applyFill="1" applyBorder="1" applyAlignment="1">
      <alignment horizontal="center"/>
    </xf>
    <xf numFmtId="2" fontId="16" fillId="2" borderId="13" xfId="0" applyNumberFormat="1" applyFont="1" applyFill="1" applyBorder="1" applyAlignment="1">
      <alignment horizontal="center"/>
    </xf>
    <xf numFmtId="0" fontId="17" fillId="2" borderId="12" xfId="0" applyFont="1" applyFill="1" applyBorder="1" applyAlignment="1">
      <alignment horizontal="center"/>
    </xf>
    <xf numFmtId="0" fontId="0" fillId="2" borderId="14" xfId="0" applyFill="1" applyBorder="1" applyAlignment="1">
      <alignment horizontal="center"/>
    </xf>
    <xf numFmtId="0" fontId="0" fillId="2" borderId="5" xfId="0" applyFill="1" applyBorder="1" applyAlignment="1">
      <alignment horizontal="center"/>
    </xf>
    <xf numFmtId="9" fontId="17" fillId="2" borderId="17" xfId="3" applyFont="1" applyFill="1" applyBorder="1" applyAlignment="1">
      <alignment horizontal="center"/>
    </xf>
    <xf numFmtId="166" fontId="17" fillId="2" borderId="0" xfId="3" applyNumberFormat="1" applyFont="1" applyFill="1" applyBorder="1" applyAlignment="1">
      <alignment horizontal="center"/>
    </xf>
    <xf numFmtId="9" fontId="16" fillId="2" borderId="0" xfId="3" applyFont="1" applyFill="1" applyBorder="1" applyAlignment="1">
      <alignment horizontal="center"/>
    </xf>
    <xf numFmtId="3" fontId="16" fillId="2" borderId="0" xfId="0" applyNumberFormat="1" applyFont="1" applyFill="1" applyAlignment="1">
      <alignment horizontal="center"/>
    </xf>
    <xf numFmtId="0" fontId="16" fillId="2" borderId="10" xfId="0" applyFont="1" applyFill="1" applyBorder="1" applyAlignment="1">
      <alignment horizontal="center"/>
    </xf>
    <xf numFmtId="9" fontId="17" fillId="2" borderId="21" xfId="3" applyFont="1" applyFill="1" applyBorder="1" applyAlignment="1">
      <alignment horizontal="center"/>
    </xf>
    <xf numFmtId="166" fontId="17" fillId="2" borderId="13" xfId="3" applyNumberFormat="1" applyFont="1" applyFill="1" applyBorder="1" applyAlignment="1">
      <alignment horizontal="center"/>
    </xf>
    <xf numFmtId="9" fontId="16" fillId="2" borderId="13" xfId="3" applyFont="1" applyFill="1" applyBorder="1" applyAlignment="1">
      <alignment horizontal="center"/>
    </xf>
    <xf numFmtId="3" fontId="16" fillId="2" borderId="13" xfId="0" applyNumberFormat="1" applyFont="1" applyFill="1" applyBorder="1" applyAlignment="1">
      <alignment horizontal="center"/>
    </xf>
    <xf numFmtId="166" fontId="0" fillId="4" borderId="17" xfId="0" applyNumberFormat="1" applyFill="1" applyBorder="1"/>
    <xf numFmtId="166" fontId="0" fillId="4" borderId="21" xfId="0" applyNumberFormat="1" applyFill="1" applyBorder="1"/>
    <xf numFmtId="3" fontId="16" fillId="2" borderId="10" xfId="0" applyNumberFormat="1" applyFont="1" applyFill="1" applyBorder="1" applyAlignment="1">
      <alignment horizontal="center"/>
    </xf>
    <xf numFmtId="3" fontId="16" fillId="2" borderId="12" xfId="0" applyNumberFormat="1" applyFont="1" applyFill="1" applyBorder="1" applyAlignment="1">
      <alignment horizontal="center"/>
    </xf>
    <xf numFmtId="0" fontId="0" fillId="4" borderId="15" xfId="0" applyFill="1" applyBorder="1" applyAlignment="1">
      <alignment horizontal="center" vertical="center"/>
    </xf>
    <xf numFmtId="0" fontId="0" fillId="4" borderId="18" xfId="0" applyFill="1" applyBorder="1" applyAlignment="1">
      <alignment horizontal="center" vertical="center"/>
    </xf>
    <xf numFmtId="167" fontId="16" fillId="4" borderId="21" xfId="0" applyNumberFormat="1" applyFont="1" applyFill="1" applyBorder="1" applyAlignment="1">
      <alignment horizontal="center" vertical="center"/>
    </xf>
    <xf numFmtId="167" fontId="16" fillId="4" borderId="16" xfId="0" applyNumberFormat="1" applyFont="1" applyFill="1" applyBorder="1" applyAlignment="1">
      <alignment horizontal="center" vertical="center"/>
    </xf>
    <xf numFmtId="0" fontId="0" fillId="2" borderId="15" xfId="0" applyFill="1" applyBorder="1" applyAlignment="1">
      <alignment horizontal="center" vertical="center"/>
    </xf>
    <xf numFmtId="0" fontId="0" fillId="2" borderId="18" xfId="0" applyFill="1" applyBorder="1" applyAlignment="1">
      <alignment horizontal="center" vertical="center"/>
    </xf>
    <xf numFmtId="167" fontId="16" fillId="2" borderId="21" xfId="0" applyNumberFormat="1" applyFont="1" applyFill="1" applyBorder="1" applyAlignment="1">
      <alignment horizontal="center" vertical="center"/>
    </xf>
    <xf numFmtId="167" fontId="16" fillId="2" borderId="16" xfId="0" applyNumberFormat="1" applyFont="1" applyFill="1" applyBorder="1" applyAlignment="1">
      <alignment horizontal="center" vertical="center"/>
    </xf>
    <xf numFmtId="0" fontId="16" fillId="2" borderId="16" xfId="0" applyFont="1" applyFill="1" applyBorder="1" applyAlignment="1">
      <alignment horizontal="center" vertical="center"/>
    </xf>
    <xf numFmtId="3" fontId="0" fillId="2" borderId="42" xfId="0" applyNumberFormat="1" applyFill="1" applyBorder="1" applyAlignment="1">
      <alignment horizontal="center"/>
    </xf>
    <xf numFmtId="0" fontId="0" fillId="2" borderId="36" xfId="0" applyFill="1" applyBorder="1" applyAlignment="1">
      <alignment horizontal="center"/>
    </xf>
    <xf numFmtId="9" fontId="0" fillId="2" borderId="39" xfId="0" applyNumberFormat="1" applyFill="1" applyBorder="1" applyAlignment="1">
      <alignment horizontal="center"/>
    </xf>
    <xf numFmtId="3" fontId="0" fillId="2" borderId="39" xfId="0" applyNumberFormat="1" applyFill="1" applyBorder="1" applyAlignment="1">
      <alignment horizontal="center" vertical="center"/>
    </xf>
    <xf numFmtId="3" fontId="0" fillId="2" borderId="42" xfId="0" applyNumberFormat="1" applyFill="1" applyBorder="1" applyAlignment="1">
      <alignment horizontal="center" vertical="center"/>
    </xf>
    <xf numFmtId="3" fontId="0" fillId="2" borderId="44" xfId="0" applyNumberFormat="1" applyFill="1" applyBorder="1" applyAlignment="1">
      <alignment horizontal="center" vertical="center"/>
    </xf>
    <xf numFmtId="166" fontId="16" fillId="0" borderId="10" xfId="3" applyNumberFormat="1" applyFont="1" applyBorder="1" applyAlignment="1">
      <alignment horizontal="center"/>
    </xf>
    <xf numFmtId="0" fontId="0" fillId="2" borderId="4" xfId="0" applyFill="1" applyBorder="1" applyAlignment="1">
      <alignment horizontal="center"/>
    </xf>
    <xf numFmtId="166" fontId="17" fillId="2" borderId="9" xfId="3" applyNumberFormat="1" applyFont="1" applyFill="1" applyBorder="1" applyAlignment="1">
      <alignment horizontal="center"/>
    </xf>
    <xf numFmtId="0" fontId="17" fillId="2" borderId="9" xfId="0" applyFont="1" applyFill="1" applyBorder="1" applyAlignment="1">
      <alignment horizontal="center"/>
    </xf>
    <xf numFmtId="166" fontId="16" fillId="2" borderId="10" xfId="3" applyNumberFormat="1" applyFont="1" applyFill="1" applyBorder="1" applyAlignment="1">
      <alignment horizontal="center"/>
    </xf>
    <xf numFmtId="3" fontId="16" fillId="2" borderId="9" xfId="0" applyNumberFormat="1" applyFont="1" applyFill="1" applyBorder="1" applyAlignment="1">
      <alignment horizontal="center"/>
    </xf>
    <xf numFmtId="0" fontId="0" fillId="2" borderId="47" xfId="0" applyFill="1" applyBorder="1" applyAlignment="1">
      <alignment horizontal="center"/>
    </xf>
    <xf numFmtId="0" fontId="0" fillId="2" borderId="48" xfId="0" applyFill="1" applyBorder="1"/>
    <xf numFmtId="0" fontId="0" fillId="2" borderId="49" xfId="0" applyFill="1" applyBorder="1" applyAlignment="1">
      <alignment horizontal="center"/>
    </xf>
    <xf numFmtId="9" fontId="17" fillId="2" borderId="50" xfId="3" applyFont="1" applyFill="1" applyBorder="1" applyAlignment="1">
      <alignment horizontal="center"/>
    </xf>
    <xf numFmtId="10" fontId="0" fillId="2" borderId="48" xfId="3" applyNumberFormat="1" applyFont="1" applyFill="1" applyBorder="1"/>
    <xf numFmtId="9" fontId="17" fillId="2" borderId="32" xfId="3" applyFont="1" applyFill="1" applyBorder="1" applyAlignment="1">
      <alignment horizontal="center"/>
    </xf>
    <xf numFmtId="166" fontId="17" fillId="2" borderId="51" xfId="3" applyNumberFormat="1" applyFont="1" applyFill="1" applyBorder="1" applyAlignment="1">
      <alignment horizontal="center"/>
    </xf>
    <xf numFmtId="9" fontId="16" fillId="2" borderId="52" xfId="3" applyFont="1" applyFill="1" applyBorder="1" applyAlignment="1">
      <alignment horizontal="center"/>
    </xf>
    <xf numFmtId="3" fontId="16" fillId="2" borderId="52" xfId="0" applyNumberFormat="1" applyFont="1" applyFill="1" applyBorder="1" applyAlignment="1">
      <alignment horizontal="center"/>
    </xf>
    <xf numFmtId="0" fontId="16" fillId="2" borderId="53" xfId="0" applyFont="1" applyFill="1" applyBorder="1" applyAlignment="1">
      <alignment horizontal="center"/>
    </xf>
    <xf numFmtId="0" fontId="17" fillId="2" borderId="51" xfId="0" applyFont="1" applyFill="1" applyBorder="1" applyAlignment="1">
      <alignment horizontal="center"/>
    </xf>
    <xf numFmtId="166" fontId="16" fillId="2" borderId="53" xfId="3" applyNumberFormat="1" applyFont="1" applyFill="1" applyBorder="1" applyAlignment="1">
      <alignment horizontal="center"/>
    </xf>
    <xf numFmtId="3" fontId="16" fillId="2" borderId="51" xfId="0" applyNumberFormat="1" applyFont="1" applyFill="1" applyBorder="1" applyAlignment="1">
      <alignment horizontal="center"/>
    </xf>
    <xf numFmtId="10" fontId="0" fillId="2" borderId="33" xfId="3" applyNumberFormat="1" applyFont="1" applyFill="1" applyBorder="1"/>
    <xf numFmtId="0" fontId="0" fillId="2" borderId="54" xfId="0" applyFill="1" applyBorder="1" applyAlignment="1">
      <alignment horizontal="center" vertical="center"/>
    </xf>
    <xf numFmtId="0" fontId="0" fillId="2" borderId="56" xfId="0" applyFill="1" applyBorder="1" applyAlignment="1">
      <alignment horizontal="center" vertical="center"/>
    </xf>
    <xf numFmtId="3" fontId="0" fillId="2" borderId="16" xfId="3" applyNumberFormat="1" applyFont="1" applyFill="1" applyBorder="1" applyAlignment="1">
      <alignment horizontal="center"/>
    </xf>
    <xf numFmtId="3" fontId="0" fillId="2" borderId="42" xfId="3" applyNumberFormat="1" applyFont="1" applyFill="1" applyBorder="1" applyAlignment="1">
      <alignment horizontal="center"/>
    </xf>
    <xf numFmtId="9" fontId="1" fillId="2" borderId="45" xfId="0" applyNumberFormat="1" applyFont="1" applyFill="1" applyBorder="1" applyAlignment="1">
      <alignment horizontal="center"/>
    </xf>
    <xf numFmtId="10" fontId="1" fillId="2" borderId="45" xfId="0" applyNumberFormat="1" applyFont="1" applyFill="1" applyBorder="1" applyAlignment="1">
      <alignment horizontal="center"/>
    </xf>
    <xf numFmtId="9" fontId="1" fillId="2" borderId="37" xfId="0" applyNumberFormat="1" applyFont="1" applyFill="1" applyBorder="1" applyAlignment="1">
      <alignment horizontal="center"/>
    </xf>
    <xf numFmtId="0" fontId="0" fillId="2" borderId="0" xfId="0" applyFill="1" applyAlignment="1">
      <alignment horizontal="center" vertical="center"/>
    </xf>
    <xf numFmtId="10" fontId="0" fillId="2" borderId="0" xfId="0" applyNumberFormat="1" applyFill="1" applyAlignment="1">
      <alignment horizontal="center" vertical="center"/>
    </xf>
    <xf numFmtId="2" fontId="0" fillId="2" borderId="0" xfId="3" applyNumberFormat="1" applyFont="1" applyFill="1" applyBorder="1" applyAlignment="1">
      <alignment horizontal="center"/>
    </xf>
    <xf numFmtId="2" fontId="0" fillId="2" borderId="0" xfId="0" applyNumberFormat="1" applyFill="1" applyAlignment="1">
      <alignment horizontal="center" vertical="center"/>
    </xf>
    <xf numFmtId="0" fontId="0" fillId="2" borderId="39" xfId="0" applyFill="1" applyBorder="1" applyAlignment="1">
      <alignment horizontal="center"/>
    </xf>
    <xf numFmtId="2" fontId="0" fillId="2" borderId="16" xfId="0" applyNumberFormat="1" applyFill="1" applyBorder="1" applyAlignment="1">
      <alignment horizontal="center"/>
    </xf>
    <xf numFmtId="2" fontId="0" fillId="2" borderId="39" xfId="0" applyNumberFormat="1" applyFill="1" applyBorder="1" applyAlignment="1">
      <alignment horizontal="center"/>
    </xf>
    <xf numFmtId="0" fontId="0" fillId="2" borderId="42" xfId="0" applyFill="1" applyBorder="1" applyAlignment="1">
      <alignment horizontal="center"/>
    </xf>
    <xf numFmtId="0" fontId="0" fillId="2" borderId="44" xfId="0" applyFill="1" applyBorder="1" applyAlignment="1">
      <alignment horizontal="center"/>
    </xf>
    <xf numFmtId="0" fontId="14" fillId="2" borderId="0" xfId="0" applyFont="1" applyFill="1" applyAlignment="1">
      <alignment horizontal="center" vertical="center"/>
    </xf>
    <xf numFmtId="0" fontId="14" fillId="2" borderId="0" xfId="0" applyFont="1" applyFill="1" applyAlignment="1">
      <alignment horizontal="center" wrapText="1"/>
    </xf>
    <xf numFmtId="3" fontId="15" fillId="2" borderId="0" xfId="0" applyNumberFormat="1" applyFont="1" applyFill="1" applyAlignment="1">
      <alignment horizontal="center"/>
    </xf>
    <xf numFmtId="0" fontId="0" fillId="2" borderId="17" xfId="0" applyFill="1" applyBorder="1"/>
    <xf numFmtId="0" fontId="20" fillId="5" borderId="61" xfId="0" applyFont="1" applyFill="1" applyBorder="1" applyAlignment="1">
      <alignment horizontal="center" vertical="center" wrapText="1"/>
    </xf>
    <xf numFmtId="0" fontId="20" fillId="5" borderId="62" xfId="0" applyFont="1" applyFill="1" applyBorder="1" applyAlignment="1">
      <alignment horizontal="center" vertical="center" wrapText="1"/>
    </xf>
    <xf numFmtId="0" fontId="20" fillId="5" borderId="61" xfId="0" applyFont="1" applyFill="1" applyBorder="1" applyAlignment="1">
      <alignment vertical="center" wrapText="1"/>
    </xf>
    <xf numFmtId="0" fontId="20" fillId="5" borderId="62" xfId="0" applyFont="1" applyFill="1" applyBorder="1" applyAlignment="1">
      <alignment horizontal="left" vertical="center" wrapText="1" indent="2"/>
    </xf>
    <xf numFmtId="0" fontId="20" fillId="5" borderId="63" xfId="0" applyFont="1" applyFill="1" applyBorder="1" applyAlignment="1">
      <alignment horizontal="center" vertical="center" wrapText="1"/>
    </xf>
    <xf numFmtId="0" fontId="20" fillId="5" borderId="64" xfId="0" applyFont="1" applyFill="1" applyBorder="1" applyAlignment="1">
      <alignment horizontal="center" vertical="center" wrapText="1"/>
    </xf>
    <xf numFmtId="0" fontId="21" fillId="0" borderId="60" xfId="0" applyFont="1" applyBorder="1" applyAlignment="1">
      <alignment horizontal="center" vertical="center" wrapText="1"/>
    </xf>
    <xf numFmtId="3" fontId="21" fillId="0" borderId="62" xfId="0" applyNumberFormat="1" applyFont="1" applyBorder="1" applyAlignment="1">
      <alignment horizontal="center" vertical="center" wrapText="1"/>
    </xf>
    <xf numFmtId="3" fontId="21" fillId="0" borderId="64" xfId="0" applyNumberFormat="1" applyFont="1" applyBorder="1" applyAlignment="1">
      <alignment horizontal="center" vertical="center" wrapText="1"/>
    </xf>
    <xf numFmtId="0" fontId="22" fillId="6" borderId="59" xfId="0" applyFont="1" applyFill="1" applyBorder="1" applyAlignment="1">
      <alignment vertical="center" wrapText="1"/>
    </xf>
    <xf numFmtId="0" fontId="23" fillId="6" borderId="60" xfId="0" applyFont="1" applyFill="1" applyBorder="1" applyAlignment="1">
      <alignment horizontal="left" vertical="center" wrapText="1" indent="2"/>
    </xf>
    <xf numFmtId="0" fontId="22" fillId="6" borderId="61" xfId="0" applyFont="1" applyFill="1" applyBorder="1" applyAlignment="1">
      <alignment horizontal="left" vertical="center" wrapText="1" indent="2"/>
    </xf>
    <xf numFmtId="0" fontId="23" fillId="6" borderId="62" xfId="0" applyFont="1" applyFill="1" applyBorder="1" applyAlignment="1">
      <alignment horizontal="left" vertical="center" wrapText="1" indent="2"/>
    </xf>
    <xf numFmtId="0" fontId="23" fillId="5" borderId="61" xfId="0" applyFont="1" applyFill="1" applyBorder="1" applyAlignment="1">
      <alignment horizontal="center" vertical="center" wrapText="1"/>
    </xf>
    <xf numFmtId="0" fontId="23" fillId="5" borderId="62" xfId="0" applyFont="1" applyFill="1" applyBorder="1" applyAlignment="1">
      <alignment horizontal="center" vertical="center" wrapText="1"/>
    </xf>
    <xf numFmtId="0" fontId="23" fillId="5" borderId="63" xfId="0" applyFont="1" applyFill="1" applyBorder="1" applyAlignment="1">
      <alignment horizontal="center" vertical="center" wrapText="1"/>
    </xf>
    <xf numFmtId="0" fontId="23" fillId="5" borderId="64" xfId="0" applyFont="1" applyFill="1" applyBorder="1" applyAlignment="1">
      <alignment horizontal="center" vertical="center" wrapText="1"/>
    </xf>
    <xf numFmtId="0" fontId="24" fillId="0" borderId="60" xfId="0" applyFont="1" applyBorder="1" applyAlignment="1">
      <alignment horizontal="center" vertical="center" wrapText="1"/>
    </xf>
    <xf numFmtId="0" fontId="24" fillId="0" borderId="62" xfId="0" applyFont="1" applyBorder="1" applyAlignment="1">
      <alignment horizontal="center" vertical="center" wrapText="1"/>
    </xf>
    <xf numFmtId="0" fontId="24" fillId="0" borderId="64" xfId="0" applyFont="1" applyBorder="1" applyAlignment="1">
      <alignment horizontal="center" vertical="center" wrapText="1"/>
    </xf>
    <xf numFmtId="3" fontId="24" fillId="0" borderId="64" xfId="0" applyNumberFormat="1" applyFont="1" applyBorder="1" applyAlignment="1">
      <alignment horizontal="center" vertical="center" wrapText="1"/>
    </xf>
    <xf numFmtId="3" fontId="24" fillId="0" borderId="62" xfId="0" applyNumberFormat="1" applyFont="1" applyBorder="1" applyAlignment="1">
      <alignment horizontal="center" vertical="center" wrapText="1"/>
    </xf>
    <xf numFmtId="0" fontId="24" fillId="0" borderId="65" xfId="0" applyFont="1" applyBorder="1" applyAlignment="1">
      <alignment horizontal="center" vertical="center" wrapText="1"/>
    </xf>
    <xf numFmtId="0" fontId="24" fillId="0" borderId="66" xfId="0" applyFont="1" applyBorder="1" applyAlignment="1">
      <alignment horizontal="center" vertical="center" wrapText="1"/>
    </xf>
    <xf numFmtId="3" fontId="24" fillId="0" borderId="66" xfId="0" applyNumberFormat="1" applyFont="1" applyBorder="1" applyAlignment="1">
      <alignment horizontal="center" vertical="center" wrapText="1"/>
    </xf>
    <xf numFmtId="3" fontId="24" fillId="0" borderId="67" xfId="0" applyNumberFormat="1" applyFont="1" applyBorder="1" applyAlignment="1">
      <alignment horizontal="center" vertical="center" wrapText="1"/>
    </xf>
    <xf numFmtId="0" fontId="1" fillId="7" borderId="0" xfId="0" applyFont="1" applyFill="1"/>
    <xf numFmtId="0" fontId="0" fillId="7" borderId="0" xfId="0" applyFill="1"/>
    <xf numFmtId="0" fontId="0" fillId="8" borderId="15" xfId="0" applyFill="1" applyBorder="1" applyAlignment="1">
      <alignment horizontal="center"/>
    </xf>
    <xf numFmtId="0" fontId="0" fillId="8" borderId="17" xfId="0" applyFill="1" applyBorder="1" applyAlignment="1">
      <alignment horizontal="center"/>
    </xf>
    <xf numFmtId="0" fontId="0" fillId="8" borderId="18" xfId="0" applyFill="1" applyBorder="1" applyAlignment="1">
      <alignment horizontal="center"/>
    </xf>
    <xf numFmtId="0" fontId="0" fillId="8" borderId="0" xfId="0" applyFill="1"/>
    <xf numFmtId="0" fontId="0" fillId="2" borderId="9" xfId="0" applyFill="1" applyBorder="1"/>
    <xf numFmtId="0" fontId="0" fillId="2" borderId="10" xfId="0" applyFill="1" applyBorder="1"/>
    <xf numFmtId="0" fontId="0" fillId="2" borderId="13" xfId="0" applyFill="1" applyBorder="1"/>
    <xf numFmtId="0" fontId="0" fillId="2" borderId="12" xfId="0" applyFill="1" applyBorder="1"/>
    <xf numFmtId="0" fontId="25" fillId="2" borderId="0" xfId="0" applyFont="1" applyFill="1" applyAlignment="1">
      <alignment horizontal="center"/>
    </xf>
    <xf numFmtId="3" fontId="25" fillId="2" borderId="0" xfId="0" applyNumberFormat="1" applyFont="1" applyFill="1" applyAlignment="1">
      <alignment horizontal="center" vertical="center"/>
    </xf>
    <xf numFmtId="0" fontId="26" fillId="2" borderId="0" xfId="0" applyFont="1" applyFill="1"/>
    <xf numFmtId="0" fontId="0" fillId="2" borderId="38" xfId="0" applyFill="1" applyBorder="1" applyAlignment="1">
      <alignment horizontal="center" wrapText="1"/>
    </xf>
    <xf numFmtId="165" fontId="0" fillId="8" borderId="21" xfId="0" applyNumberFormat="1" applyFill="1" applyBorder="1" applyAlignment="1">
      <alignment horizontal="center"/>
    </xf>
    <xf numFmtId="165" fontId="0" fillId="8" borderId="16" xfId="0" applyNumberFormat="1" applyFill="1" applyBorder="1" applyAlignment="1">
      <alignment horizontal="center"/>
    </xf>
    <xf numFmtId="0" fontId="0" fillId="2" borderId="1" xfId="0" applyFill="1" applyBorder="1" applyAlignment="1">
      <alignment horizontal="left" vertical="center"/>
    </xf>
    <xf numFmtId="0" fontId="0" fillId="2" borderId="3" xfId="0" applyFill="1" applyBorder="1" applyAlignment="1">
      <alignment vertical="center"/>
    </xf>
    <xf numFmtId="0" fontId="0" fillId="2" borderId="1" xfId="0" applyFill="1" applyBorder="1" applyAlignment="1">
      <alignment vertical="center"/>
    </xf>
    <xf numFmtId="0" fontId="0" fillId="2" borderId="3" xfId="0" applyFill="1" applyBorder="1" applyAlignment="1">
      <alignment vertical="top"/>
    </xf>
    <xf numFmtId="0" fontId="0" fillId="2" borderId="2" xfId="0" applyFill="1" applyBorder="1" applyAlignment="1">
      <alignment vertical="top"/>
    </xf>
    <xf numFmtId="0" fontId="5" fillId="2" borderId="0" xfId="0" applyFont="1" applyFill="1" applyAlignment="1">
      <alignment horizontal="left" vertical="center"/>
    </xf>
    <xf numFmtId="0" fontId="5" fillId="2" borderId="6"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2" borderId="7" xfId="0" applyFont="1" applyFill="1" applyBorder="1" applyAlignment="1">
      <alignment horizontal="centerContinuous" vertical="top"/>
    </xf>
    <xf numFmtId="0" fontId="5" fillId="2" borderId="15" xfId="0" applyFont="1" applyFill="1" applyBorder="1" applyAlignment="1">
      <alignment horizontal="centerContinuous" vertical="top"/>
    </xf>
    <xf numFmtId="0" fontId="5" fillId="2" borderId="23" xfId="0" applyFont="1" applyFill="1" applyBorder="1" applyAlignment="1">
      <alignment horizontal="left" vertical="top" wrapText="1"/>
    </xf>
    <xf numFmtId="0" fontId="5" fillId="2" borderId="24" xfId="0" applyFont="1" applyFill="1" applyBorder="1" applyAlignment="1">
      <alignment horizontal="left" vertical="top" wrapText="1"/>
    </xf>
    <xf numFmtId="0" fontId="4" fillId="2" borderId="25" xfId="0" quotePrefix="1" applyFont="1" applyFill="1" applyBorder="1" applyAlignment="1">
      <alignment horizontal="centerContinuous" vertical="top"/>
    </xf>
    <xf numFmtId="0" fontId="5" fillId="2" borderId="25" xfId="0" applyFont="1" applyFill="1" applyBorder="1" applyAlignment="1">
      <alignment horizontal="centerContinuous" vertical="top"/>
    </xf>
    <xf numFmtId="0" fontId="5" fillId="2" borderId="18" xfId="0" applyFont="1" applyFill="1" applyBorder="1" applyAlignment="1">
      <alignment horizontal="centerContinuous" vertical="top"/>
    </xf>
    <xf numFmtId="0" fontId="5" fillId="2" borderId="0" xfId="0" quotePrefix="1" applyFont="1" applyFill="1"/>
    <xf numFmtId="0" fontId="5" fillId="2" borderId="0" xfId="0" applyFont="1" applyFill="1" applyAlignment="1">
      <alignment horizontal="left" vertical="top" wrapText="1"/>
    </xf>
    <xf numFmtId="0" fontId="5" fillId="2" borderId="15" xfId="0" applyFont="1" applyFill="1" applyBorder="1" applyAlignment="1">
      <alignment horizontal="center"/>
    </xf>
    <xf numFmtId="0" fontId="5" fillId="2" borderId="16" xfId="0" applyFont="1" applyFill="1" applyBorder="1" applyAlignment="1">
      <alignment horizontal="centerContinuous"/>
    </xf>
    <xf numFmtId="0" fontId="5" fillId="2" borderId="17" xfId="0" applyFont="1" applyFill="1" applyBorder="1" applyAlignment="1">
      <alignment horizontal="center"/>
    </xf>
    <xf numFmtId="0" fontId="5" fillId="2" borderId="18" xfId="0" applyFont="1" applyFill="1" applyBorder="1"/>
    <xf numFmtId="0" fontId="5" fillId="2" borderId="18" xfId="0" applyFont="1" applyFill="1" applyBorder="1" applyAlignment="1">
      <alignment horizontal="center"/>
    </xf>
    <xf numFmtId="0" fontId="5" fillId="2" borderId="9" xfId="0" applyFont="1" applyFill="1" applyBorder="1"/>
    <xf numFmtId="0" fontId="5" fillId="2" borderId="11" xfId="0" applyFont="1" applyFill="1" applyBorder="1"/>
    <xf numFmtId="0" fontId="5" fillId="2" borderId="13" xfId="0" applyFont="1" applyFill="1" applyBorder="1" applyAlignment="1">
      <alignment wrapText="1"/>
    </xf>
    <xf numFmtId="0" fontId="5" fillId="2" borderId="13" xfId="0" applyFont="1" applyFill="1" applyBorder="1"/>
    <xf numFmtId="0" fontId="0" fillId="2" borderId="21" xfId="0" applyFill="1" applyBorder="1"/>
    <xf numFmtId="0" fontId="5" fillId="2" borderId="1" xfId="0" applyFont="1" applyFill="1" applyBorder="1" applyAlignment="1">
      <alignment vertical="center"/>
    </xf>
    <xf numFmtId="0" fontId="0" fillId="2" borderId="2" xfId="0" applyFill="1" applyBorder="1" applyAlignment="1">
      <alignment vertical="center"/>
    </xf>
    <xf numFmtId="0" fontId="5" fillId="2" borderId="1" xfId="0" quotePrefix="1" applyFont="1" applyFill="1" applyBorder="1" applyAlignment="1">
      <alignment vertical="center"/>
    </xf>
    <xf numFmtId="0" fontId="5" fillId="2" borderId="3" xfId="0" applyFont="1" applyFill="1" applyBorder="1" applyAlignment="1">
      <alignment vertical="center"/>
    </xf>
    <xf numFmtId="0" fontId="5" fillId="2" borderId="6" xfId="0" applyFont="1" applyFill="1" applyBorder="1" applyAlignment="1">
      <alignment vertical="center"/>
    </xf>
    <xf numFmtId="0" fontId="0" fillId="2" borderId="8" xfId="0" applyFill="1" applyBorder="1" applyAlignment="1">
      <alignment vertical="center"/>
    </xf>
    <xf numFmtId="0" fontId="5" fillId="2" borderId="6" xfId="0" quotePrefix="1" applyFont="1" applyFill="1" applyBorder="1" applyAlignment="1">
      <alignment vertical="center"/>
    </xf>
    <xf numFmtId="0" fontId="9" fillId="2" borderId="6" xfId="0" applyFont="1" applyFill="1" applyBorder="1" applyAlignment="1">
      <alignment vertical="center"/>
    </xf>
    <xf numFmtId="0" fontId="0" fillId="2" borderId="7" xfId="0" applyFill="1" applyBorder="1"/>
    <xf numFmtId="0" fontId="9" fillId="2" borderId="7" xfId="0" applyFont="1" applyFill="1" applyBorder="1" applyAlignment="1">
      <alignment vertical="center"/>
    </xf>
    <xf numFmtId="0" fontId="10" fillId="2" borderId="1" xfId="0" applyFont="1" applyFill="1" applyBorder="1" applyAlignment="1">
      <alignment horizontal="centerContinuous" vertical="center"/>
    </xf>
    <xf numFmtId="0" fontId="0" fillId="2" borderId="3" xfId="0" applyFill="1" applyBorder="1" applyAlignment="1">
      <alignment horizontal="centerContinuous"/>
    </xf>
    <xf numFmtId="0" fontId="0" fillId="2" borderId="2" xfId="0" applyFill="1" applyBorder="1" applyAlignment="1">
      <alignment horizontal="centerContinuous"/>
    </xf>
    <xf numFmtId="0" fontId="9" fillId="2" borderId="23" xfId="0" applyFont="1" applyFill="1" applyBorder="1" applyAlignment="1">
      <alignment vertical="center"/>
    </xf>
    <xf numFmtId="0" fontId="0" fillId="2" borderId="25" xfId="0" applyFill="1" applyBorder="1"/>
    <xf numFmtId="0" fontId="10" fillId="2" borderId="25" xfId="0" applyFont="1" applyFill="1" applyBorder="1" applyAlignment="1">
      <alignment vertical="center"/>
    </xf>
    <xf numFmtId="0" fontId="10" fillId="2" borderId="22" xfId="0" applyFont="1" applyFill="1" applyBorder="1" applyAlignment="1">
      <alignment horizontal="center" vertical="center"/>
    </xf>
    <xf numFmtId="0" fontId="0" fillId="2" borderId="22" xfId="0" applyFill="1" applyBorder="1" applyAlignment="1">
      <alignment horizontal="center"/>
    </xf>
    <xf numFmtId="0" fontId="9" fillId="2" borderId="11" xfId="0" applyFont="1" applyFill="1" applyBorder="1" applyAlignment="1">
      <alignment horizontal="left" vertical="center"/>
    </xf>
    <xf numFmtId="0" fontId="10" fillId="2" borderId="13" xfId="0" applyFont="1" applyFill="1" applyBorder="1" applyAlignment="1">
      <alignment horizontal="center" vertical="center"/>
    </xf>
    <xf numFmtId="0" fontId="10" fillId="2" borderId="13" xfId="0" applyFont="1" applyFill="1" applyBorder="1" applyAlignment="1">
      <alignment vertical="center"/>
    </xf>
    <xf numFmtId="0" fontId="10" fillId="2" borderId="26" xfId="0" applyFont="1" applyFill="1" applyBorder="1" applyAlignment="1">
      <alignment vertical="center"/>
    </xf>
    <xf numFmtId="0" fontId="10" fillId="2" borderId="26" xfId="0" applyFont="1" applyFill="1" applyBorder="1" applyAlignment="1">
      <alignment horizontal="center" vertical="center"/>
    </xf>
    <xf numFmtId="0" fontId="0" fillId="2" borderId="26" xfId="0" applyFill="1" applyBorder="1"/>
    <xf numFmtId="0" fontId="10" fillId="2" borderId="21" xfId="0" applyFont="1" applyFill="1" applyBorder="1" applyAlignment="1">
      <alignment vertical="center"/>
    </xf>
    <xf numFmtId="0" fontId="10" fillId="2" borderId="21" xfId="0" applyFont="1" applyFill="1" applyBorder="1" applyAlignment="1">
      <alignment horizontal="center" vertical="center"/>
    </xf>
    <xf numFmtId="0" fontId="0" fillId="2" borderId="0" xfId="0" applyFill="1" applyAlignment="1">
      <alignment horizontal="center"/>
    </xf>
    <xf numFmtId="0" fontId="0" fillId="14" borderId="2" xfId="0" applyFill="1" applyBorder="1"/>
    <xf numFmtId="0" fontId="0" fillId="14" borderId="15" xfId="0" applyFill="1" applyBorder="1" applyAlignment="1">
      <alignment horizontal="center"/>
    </xf>
    <xf numFmtId="0" fontId="0" fillId="14" borderId="17" xfId="0" applyFill="1" applyBorder="1" applyAlignment="1">
      <alignment horizontal="center"/>
    </xf>
    <xf numFmtId="0" fontId="0" fillId="14" borderId="18" xfId="0" applyFill="1" applyBorder="1" applyAlignment="1">
      <alignment horizontal="center"/>
    </xf>
    <xf numFmtId="0" fontId="0" fillId="14" borderId="21" xfId="0" applyFill="1" applyBorder="1" applyAlignment="1">
      <alignment horizontal="center"/>
    </xf>
    <xf numFmtId="0" fontId="0" fillId="14" borderId="16" xfId="0" applyFill="1" applyBorder="1" applyAlignment="1">
      <alignment horizontal="center"/>
    </xf>
    <xf numFmtId="0" fontId="1" fillId="14" borderId="16" xfId="0" applyFont="1" applyFill="1" applyBorder="1" applyAlignment="1">
      <alignment horizontal="center"/>
    </xf>
    <xf numFmtId="0" fontId="0" fillId="8" borderId="76" xfId="0" applyFill="1" applyBorder="1" applyAlignment="1">
      <alignment horizontal="center"/>
    </xf>
    <xf numFmtId="0" fontId="0" fillId="8" borderId="9" xfId="0" applyFill="1" applyBorder="1" applyAlignment="1">
      <alignment horizontal="center"/>
    </xf>
    <xf numFmtId="0" fontId="0" fillId="8" borderId="23" xfId="0" applyFill="1" applyBorder="1" applyAlignment="1">
      <alignment horizontal="center"/>
    </xf>
    <xf numFmtId="0" fontId="0" fillId="2" borderId="0" xfId="0" applyFill="1" applyBorder="1" applyAlignment="1">
      <alignment horizontal="center"/>
    </xf>
    <xf numFmtId="0" fontId="0" fillId="14" borderId="73" xfId="0" applyFill="1" applyBorder="1"/>
    <xf numFmtId="0" fontId="0" fillId="15" borderId="16" xfId="0" applyFill="1" applyBorder="1" applyAlignment="1">
      <alignment horizontal="center"/>
    </xf>
    <xf numFmtId="0" fontId="1" fillId="14" borderId="1" xfId="0" applyFont="1" applyFill="1" applyBorder="1"/>
    <xf numFmtId="0" fontId="1" fillId="14" borderId="3" xfId="0" applyFont="1" applyFill="1" applyBorder="1"/>
    <xf numFmtId="0" fontId="1" fillId="14" borderId="2" xfId="0" applyFont="1" applyFill="1" applyBorder="1"/>
    <xf numFmtId="0" fontId="0" fillId="13" borderId="16" xfId="0" applyFont="1" applyFill="1" applyBorder="1"/>
    <xf numFmtId="0" fontId="0" fillId="13" borderId="16" xfId="0" applyFont="1" applyFill="1" applyBorder="1" applyAlignment="1">
      <alignment wrapText="1"/>
    </xf>
    <xf numFmtId="0" fontId="0" fillId="13" borderId="16" xfId="0" applyFont="1" applyFill="1" applyBorder="1" applyAlignment="1">
      <alignment vertical="top"/>
    </xf>
    <xf numFmtId="14" fontId="0" fillId="13" borderId="16" xfId="0" applyNumberFormat="1" applyFont="1" applyFill="1" applyBorder="1" applyAlignment="1">
      <alignment horizontal="right" vertical="top"/>
    </xf>
    <xf numFmtId="0" fontId="0" fillId="14" borderId="68" xfId="0" applyFill="1" applyBorder="1" applyAlignment="1">
      <alignment horizontal="center"/>
    </xf>
    <xf numFmtId="0" fontId="0" fillId="14" borderId="74" xfId="0" applyFill="1" applyBorder="1" applyAlignment="1">
      <alignment horizontal="center"/>
    </xf>
    <xf numFmtId="0" fontId="1" fillId="14" borderId="15" xfId="0" applyFont="1" applyFill="1" applyBorder="1" applyAlignment="1">
      <alignment horizontal="center"/>
    </xf>
    <xf numFmtId="0" fontId="1" fillId="14" borderId="17" xfId="0" applyFont="1" applyFill="1" applyBorder="1" applyAlignment="1">
      <alignment horizontal="center"/>
    </xf>
    <xf numFmtId="0" fontId="1" fillId="11" borderId="19" xfId="0" applyFont="1" applyFill="1" applyBorder="1" applyAlignment="1">
      <alignment horizontal="center"/>
    </xf>
    <xf numFmtId="0" fontId="0" fillId="11" borderId="16" xfId="0" applyFill="1" applyBorder="1" applyAlignment="1" applyProtection="1">
      <alignment vertical="top"/>
    </xf>
    <xf numFmtId="9" fontId="0" fillId="11" borderId="16" xfId="3" applyFont="1" applyFill="1" applyBorder="1" applyAlignment="1" applyProtection="1">
      <alignment vertical="top"/>
    </xf>
    <xf numFmtId="0" fontId="0" fillId="11" borderId="16" xfId="0" applyFill="1" applyBorder="1" applyAlignment="1" applyProtection="1">
      <alignment horizontal="center"/>
    </xf>
    <xf numFmtId="9" fontId="0" fillId="11" borderId="16" xfId="3" applyFont="1" applyFill="1" applyBorder="1" applyAlignment="1" applyProtection="1">
      <alignment horizontal="center"/>
    </xf>
    <xf numFmtId="0" fontId="0" fillId="15" borderId="19" xfId="0" applyFill="1" applyBorder="1" applyAlignment="1">
      <alignment horizontal="center"/>
    </xf>
    <xf numFmtId="0" fontId="0" fillId="14" borderId="17" xfId="0" applyFont="1" applyFill="1" applyBorder="1" applyAlignment="1">
      <alignment horizontal="center"/>
    </xf>
    <xf numFmtId="0" fontId="1" fillId="14" borderId="17" xfId="0" applyFont="1" applyFill="1" applyBorder="1" applyAlignment="1">
      <alignment horizontal="center"/>
    </xf>
    <xf numFmtId="0" fontId="0" fillId="16" borderId="19" xfId="0" applyFill="1" applyBorder="1" applyAlignment="1">
      <alignment horizontal="center"/>
    </xf>
    <xf numFmtId="165" fontId="0" fillId="16" borderId="75" xfId="0" applyNumberFormat="1" applyFill="1" applyBorder="1" applyAlignment="1">
      <alignment horizontal="center"/>
    </xf>
    <xf numFmtId="165" fontId="0" fillId="16" borderId="77" xfId="0" applyNumberFormat="1" applyFill="1" applyBorder="1" applyAlignment="1">
      <alignment horizontal="center"/>
    </xf>
    <xf numFmtId="0" fontId="0" fillId="16" borderId="78" xfId="0" applyFill="1" applyBorder="1" applyAlignment="1">
      <alignment horizontal="center"/>
    </xf>
    <xf numFmtId="3" fontId="1" fillId="2" borderId="16" xfId="0" applyNumberFormat="1" applyFont="1" applyFill="1" applyBorder="1" applyAlignment="1">
      <alignment horizontal="center"/>
    </xf>
    <xf numFmtId="0" fontId="1" fillId="14" borderId="8" xfId="0" applyFont="1" applyFill="1" applyBorder="1" applyAlignment="1">
      <alignment horizontal="center"/>
    </xf>
    <xf numFmtId="0" fontId="1" fillId="14" borderId="73" xfId="0" applyFont="1" applyFill="1" applyBorder="1" applyAlignment="1">
      <alignment horizontal="center"/>
    </xf>
    <xf numFmtId="0" fontId="61" fillId="14" borderId="1" xfId="0" applyFont="1" applyFill="1" applyBorder="1"/>
    <xf numFmtId="0" fontId="59" fillId="14" borderId="2" xfId="0" applyFont="1" applyFill="1" applyBorder="1" applyAlignment="1">
      <alignment horizontal="center"/>
    </xf>
    <xf numFmtId="0" fontId="0" fillId="0" borderId="0" xfId="0" applyFill="1"/>
    <xf numFmtId="0" fontId="0" fillId="2" borderId="1" xfId="0" applyFill="1" applyBorder="1" applyAlignment="1" applyProtection="1">
      <alignment horizontal="left" vertical="center"/>
    </xf>
    <xf numFmtId="0" fontId="0" fillId="2" borderId="3" xfId="0" applyFill="1" applyBorder="1" applyAlignment="1" applyProtection="1">
      <alignment vertical="center"/>
    </xf>
    <xf numFmtId="0" fontId="0" fillId="2" borderId="1" xfId="0" applyFill="1" applyBorder="1" applyAlignment="1" applyProtection="1">
      <alignment vertical="center"/>
    </xf>
    <xf numFmtId="0" fontId="0" fillId="2" borderId="3" xfId="0" applyFill="1" applyBorder="1" applyAlignment="1" applyProtection="1">
      <alignment vertical="top"/>
    </xf>
    <xf numFmtId="0" fontId="0" fillId="2" borderId="2" xfId="0" applyFill="1" applyBorder="1" applyAlignment="1" applyProtection="1">
      <alignment vertical="top"/>
    </xf>
    <xf numFmtId="0" fontId="5" fillId="2" borderId="6" xfId="0" applyFont="1" applyFill="1" applyBorder="1" applyAlignment="1" applyProtection="1">
      <alignment horizontal="left" vertical="top" wrapText="1"/>
    </xf>
    <xf numFmtId="0" fontId="5" fillId="2" borderId="7" xfId="0" applyFont="1" applyFill="1" applyBorder="1" applyAlignment="1" applyProtection="1">
      <alignment horizontal="left" vertical="top" wrapText="1"/>
    </xf>
    <xf numFmtId="0" fontId="5" fillId="2" borderId="6" xfId="0" applyFont="1" applyFill="1" applyBorder="1" applyAlignment="1" applyProtection="1">
      <alignment horizontal="centerContinuous" vertical="top"/>
    </xf>
    <xf numFmtId="0" fontId="5" fillId="2" borderId="7" xfId="0" applyFont="1" applyFill="1" applyBorder="1" applyAlignment="1" applyProtection="1">
      <alignment horizontal="centerContinuous" vertical="top"/>
    </xf>
    <xf numFmtId="0" fontId="5" fillId="2" borderId="8" xfId="0" applyFont="1" applyFill="1" applyBorder="1" applyAlignment="1" applyProtection="1">
      <alignment horizontal="centerContinuous" vertical="top"/>
    </xf>
    <xf numFmtId="0" fontId="5" fillId="2" borderId="23" xfId="0" applyFont="1" applyFill="1" applyBorder="1" applyAlignment="1" applyProtection="1">
      <alignment horizontal="left" vertical="top" wrapText="1"/>
    </xf>
    <xf numFmtId="0" fontId="5" fillId="2" borderId="25" xfId="0" applyFont="1" applyFill="1" applyBorder="1" applyAlignment="1" applyProtection="1">
      <alignment horizontal="left" vertical="top" wrapText="1"/>
    </xf>
    <xf numFmtId="0" fontId="4" fillId="2" borderId="23" xfId="0" quotePrefix="1" applyFont="1" applyFill="1" applyBorder="1" applyAlignment="1" applyProtection="1">
      <alignment horizontal="centerContinuous" vertical="top"/>
    </xf>
    <xf numFmtId="0" fontId="5" fillId="2" borderId="25" xfId="0" applyFont="1" applyFill="1" applyBorder="1" applyAlignment="1" applyProtection="1">
      <alignment horizontal="centerContinuous" vertical="top"/>
    </xf>
    <xf numFmtId="0" fontId="5" fillId="2" borderId="24" xfId="0" applyFont="1" applyFill="1" applyBorder="1" applyAlignment="1" applyProtection="1">
      <alignment horizontal="centerContinuous" vertical="top"/>
    </xf>
    <xf numFmtId="0" fontId="0" fillId="2" borderId="9" xfId="0" applyFill="1" applyBorder="1" applyProtection="1"/>
    <xf numFmtId="0" fontId="0" fillId="2" borderId="0" xfId="0" applyFill="1" applyProtection="1"/>
    <xf numFmtId="0" fontId="5" fillId="2" borderId="9" xfId="0" quotePrefix="1" applyFont="1" applyFill="1" applyBorder="1" applyProtection="1"/>
    <xf numFmtId="0" fontId="5" fillId="2" borderId="10" xfId="0" applyFont="1" applyFill="1" applyBorder="1" applyAlignment="1" applyProtection="1">
      <alignment horizontal="left" vertical="top" wrapText="1"/>
    </xf>
    <xf numFmtId="0" fontId="0" fillId="2" borderId="10" xfId="0" applyFill="1" applyBorder="1" applyProtection="1"/>
    <xf numFmtId="0" fontId="5" fillId="2" borderId="6" xfId="0" applyFont="1" applyFill="1" applyBorder="1" applyAlignment="1" applyProtection="1">
      <alignment horizontal="center"/>
    </xf>
    <xf numFmtId="0" fontId="5" fillId="2" borderId="15" xfId="0" applyFont="1" applyFill="1" applyBorder="1" applyAlignment="1" applyProtection="1">
      <alignment horizontal="center"/>
    </xf>
    <xf numFmtId="0" fontId="5" fillId="2" borderId="8" xfId="0" applyFont="1" applyFill="1" applyBorder="1" applyAlignment="1" applyProtection="1">
      <alignment horizontal="center"/>
    </xf>
    <xf numFmtId="0" fontId="5" fillId="2" borderId="16" xfId="0" applyFont="1" applyFill="1" applyBorder="1" applyAlignment="1" applyProtection="1">
      <alignment horizontal="centerContinuous"/>
    </xf>
    <xf numFmtId="0" fontId="0" fillId="2" borderId="10" xfId="0" applyFill="1" applyBorder="1" applyAlignment="1" applyProtection="1">
      <alignment horizontal="center"/>
    </xf>
    <xf numFmtId="0" fontId="5" fillId="2" borderId="9" xfId="0" applyFont="1" applyFill="1" applyBorder="1" applyAlignment="1" applyProtection="1">
      <alignment horizontal="center"/>
    </xf>
    <xf numFmtId="0" fontId="5" fillId="2" borderId="17" xfId="0" applyFont="1" applyFill="1" applyBorder="1" applyAlignment="1" applyProtection="1">
      <alignment horizontal="center"/>
    </xf>
    <xf numFmtId="0" fontId="5" fillId="2" borderId="0" xfId="0" applyFont="1" applyFill="1" applyAlignment="1" applyProtection="1">
      <alignment horizontal="center"/>
    </xf>
    <xf numFmtId="0" fontId="5" fillId="2" borderId="10" xfId="0" applyFont="1" applyFill="1" applyBorder="1" applyAlignment="1" applyProtection="1">
      <alignment horizontal="center"/>
    </xf>
    <xf numFmtId="0" fontId="5" fillId="2" borderId="23" xfId="0" applyFont="1" applyFill="1" applyBorder="1" applyProtection="1"/>
    <xf numFmtId="0" fontId="5" fillId="2" borderId="18" xfId="0" applyFont="1" applyFill="1" applyBorder="1" applyProtection="1"/>
    <xf numFmtId="0" fontId="5" fillId="2" borderId="25" xfId="0" applyFont="1" applyFill="1" applyBorder="1" applyAlignment="1" applyProtection="1">
      <alignment horizontal="center"/>
    </xf>
    <xf numFmtId="0" fontId="5" fillId="2" borderId="18" xfId="0" applyFont="1" applyFill="1" applyBorder="1" applyAlignment="1" applyProtection="1">
      <alignment horizontal="center"/>
    </xf>
    <xf numFmtId="0" fontId="5" fillId="2" borderId="24" xfId="0" applyFont="1" applyFill="1" applyBorder="1" applyAlignment="1" applyProtection="1">
      <alignment horizontal="center"/>
    </xf>
    <xf numFmtId="0" fontId="5" fillId="2" borderId="9" xfId="0" applyFont="1" applyFill="1" applyBorder="1" applyProtection="1"/>
    <xf numFmtId="0" fontId="0" fillId="2" borderId="17" xfId="0" applyFill="1" applyBorder="1" applyProtection="1"/>
    <xf numFmtId="0" fontId="0" fillId="2" borderId="11" xfId="0" applyFill="1" applyBorder="1" applyProtection="1"/>
    <xf numFmtId="0" fontId="0" fillId="2" borderId="13" xfId="0" applyFill="1" applyBorder="1" applyProtection="1"/>
    <xf numFmtId="0" fontId="0" fillId="2" borderId="21" xfId="0" applyFill="1" applyBorder="1" applyProtection="1"/>
    <xf numFmtId="0" fontId="0" fillId="2" borderId="12" xfId="0" applyFill="1" applyBorder="1" applyProtection="1"/>
    <xf numFmtId="0" fontId="63" fillId="17" borderId="0" xfId="0" applyFont="1" applyFill="1"/>
    <xf numFmtId="0" fontId="63" fillId="18" borderId="30" xfId="0" applyFont="1" applyFill="1" applyBorder="1"/>
    <xf numFmtId="0" fontId="63" fillId="18" borderId="31" xfId="0" applyFont="1" applyFill="1" applyBorder="1"/>
    <xf numFmtId="0" fontId="63" fillId="18" borderId="55" xfId="0" applyFont="1" applyFill="1" applyBorder="1"/>
    <xf numFmtId="0" fontId="63" fillId="18" borderId="28" xfId="0" applyFont="1" applyFill="1" applyBorder="1"/>
    <xf numFmtId="0" fontId="63" fillId="18" borderId="0" xfId="0" applyFont="1" applyFill="1"/>
    <xf numFmtId="0" fontId="63" fillId="18" borderId="48" xfId="0" applyFont="1" applyFill="1" applyBorder="1"/>
    <xf numFmtId="0" fontId="63" fillId="18" borderId="52" xfId="0" applyFont="1" applyFill="1" applyBorder="1"/>
    <xf numFmtId="0" fontId="63" fillId="18" borderId="33" xfId="0" applyFont="1" applyFill="1" applyBorder="1"/>
    <xf numFmtId="0" fontId="60" fillId="2" borderId="0" xfId="70" applyFont="1" applyFill="1" applyBorder="1" applyAlignment="1">
      <alignment horizontal="center"/>
    </xf>
    <xf numFmtId="0" fontId="60" fillId="0" borderId="0" xfId="0" applyFont="1"/>
    <xf numFmtId="0" fontId="60" fillId="2" borderId="0" xfId="0" applyFont="1" applyFill="1"/>
    <xf numFmtId="0" fontId="60" fillId="2" borderId="0" xfId="0" applyFont="1" applyFill="1" applyAlignment="1"/>
    <xf numFmtId="0" fontId="60" fillId="2" borderId="0" xfId="0" applyFont="1" applyFill="1" applyAlignment="1">
      <alignment horizontal="centerContinuous"/>
    </xf>
    <xf numFmtId="0" fontId="2" fillId="14" borderId="16" xfId="0" applyFont="1" applyFill="1" applyBorder="1" applyAlignment="1">
      <alignment vertical="top"/>
    </xf>
    <xf numFmtId="0" fontId="71" fillId="2" borderId="0" xfId="70" applyFont="1" applyFill="1" applyBorder="1" applyAlignment="1">
      <alignment horizontal="left" vertical="center"/>
    </xf>
    <xf numFmtId="0" fontId="60" fillId="2" borderId="0" xfId="70" applyFont="1" applyFill="1" applyBorder="1" applyAlignment="1">
      <alignment horizontal="centerContinuous"/>
    </xf>
    <xf numFmtId="0" fontId="60" fillId="2" borderId="0" xfId="0" applyFont="1" applyFill="1" applyBorder="1"/>
    <xf numFmtId="0" fontId="60" fillId="14" borderId="16" xfId="0" applyFont="1" applyFill="1" applyBorder="1" applyAlignment="1">
      <alignment vertical="top" wrapText="1"/>
    </xf>
    <xf numFmtId="0" fontId="60" fillId="2" borderId="0" xfId="70" applyFont="1" applyFill="1" applyBorder="1" applyAlignment="1">
      <alignment horizontal="left" vertical="center"/>
    </xf>
    <xf numFmtId="0" fontId="60" fillId="0" borderId="0" xfId="0" applyFont="1" applyAlignment="1">
      <alignment vertical="top"/>
    </xf>
    <xf numFmtId="0" fontId="60" fillId="14" borderId="73" xfId="0" applyFont="1" applyFill="1" applyBorder="1" applyAlignment="1">
      <alignment vertical="top"/>
    </xf>
    <xf numFmtId="0" fontId="60" fillId="14" borderId="17" xfId="0" applyFont="1" applyFill="1" applyBorder="1" applyAlignment="1">
      <alignment vertical="top"/>
    </xf>
    <xf numFmtId="0" fontId="60" fillId="0" borderId="3" xfId="0" applyFont="1" applyBorder="1" applyAlignment="1">
      <alignment vertical="top"/>
    </xf>
    <xf numFmtId="0" fontId="60" fillId="14" borderId="21" xfId="0" applyFont="1" applyFill="1" applyBorder="1" applyAlignment="1">
      <alignment vertical="top" wrapText="1"/>
    </xf>
    <xf numFmtId="0" fontId="60" fillId="14" borderId="21" xfId="0" applyFont="1" applyFill="1" applyBorder="1"/>
    <xf numFmtId="0" fontId="60" fillId="14" borderId="16" xfId="0" applyFont="1" applyFill="1" applyBorder="1"/>
    <xf numFmtId="0" fontId="60" fillId="2" borderId="0" xfId="0" applyFont="1" applyFill="1" applyAlignment="1">
      <alignment horizontal="right"/>
    </xf>
    <xf numFmtId="14" fontId="75" fillId="2" borderId="0" xfId="0" applyNumberFormat="1" applyFont="1" applyFill="1" applyAlignment="1">
      <alignment horizontal="left" vertical="top"/>
    </xf>
    <xf numFmtId="0" fontId="75" fillId="0" borderId="0" xfId="0" applyFont="1" applyFill="1" applyBorder="1"/>
    <xf numFmtId="0" fontId="2" fillId="14" borderId="4" xfId="0" applyFont="1" applyFill="1" applyBorder="1"/>
    <xf numFmtId="0" fontId="2" fillId="14" borderId="5" xfId="0" applyFont="1" applyFill="1" applyBorder="1"/>
    <xf numFmtId="0" fontId="60" fillId="13" borderId="21" xfId="0" applyFont="1" applyFill="1" applyBorder="1" applyProtection="1">
      <protection locked="0"/>
    </xf>
    <xf numFmtId="0" fontId="60" fillId="13" borderId="16" xfId="0" applyFont="1" applyFill="1" applyBorder="1" applyProtection="1">
      <protection locked="0"/>
    </xf>
    <xf numFmtId="0" fontId="60" fillId="2" borderId="0" xfId="0" applyFont="1" applyFill="1" applyAlignment="1">
      <alignment vertical="top"/>
    </xf>
    <xf numFmtId="0" fontId="2" fillId="2" borderId="0" xfId="0" applyFont="1" applyFill="1" applyBorder="1"/>
    <xf numFmtId="165" fontId="60" fillId="2" borderId="0" xfId="0" applyNumberFormat="1" applyFont="1" applyFill="1" applyBorder="1" applyAlignment="1" applyProtection="1">
      <alignment vertical="top"/>
      <protection locked="0"/>
    </xf>
    <xf numFmtId="0" fontId="60" fillId="14" borderId="5" xfId="0" applyFont="1" applyFill="1" applyBorder="1"/>
    <xf numFmtId="0" fontId="60" fillId="2" borderId="0" xfId="0" applyFont="1" applyFill="1" applyBorder="1" applyAlignment="1">
      <alignment vertical="top"/>
    </xf>
    <xf numFmtId="165" fontId="60" fillId="2" borderId="0" xfId="0" applyNumberFormat="1" applyFont="1" applyFill="1" applyBorder="1" applyAlignment="1">
      <alignment vertical="top"/>
    </xf>
    <xf numFmtId="0" fontId="76" fillId="13" borderId="16" xfId="1" applyFont="1" applyFill="1" applyBorder="1" applyProtection="1">
      <protection locked="0"/>
    </xf>
    <xf numFmtId="3" fontId="60" fillId="2" borderId="0" xfId="0" applyNumberFormat="1" applyFont="1" applyFill="1" applyBorder="1"/>
    <xf numFmtId="166" fontId="60" fillId="2" borderId="0" xfId="0" applyNumberFormat="1" applyFont="1" applyFill="1" applyBorder="1"/>
    <xf numFmtId="4" fontId="60" fillId="2" borderId="0" xfId="0" applyNumberFormat="1" applyFont="1" applyFill="1" applyBorder="1"/>
    <xf numFmtId="0" fontId="75" fillId="2" borderId="0" xfId="0" applyFont="1" applyFill="1"/>
    <xf numFmtId="0" fontId="77" fillId="2" borderId="0" xfId="0" applyFont="1" applyFill="1"/>
    <xf numFmtId="0" fontId="60" fillId="14" borderId="14" xfId="0" applyFont="1" applyFill="1" applyBorder="1"/>
    <xf numFmtId="0" fontId="60" fillId="13" borderId="9" xfId="0" applyFont="1" applyFill="1" applyBorder="1" applyAlignment="1" applyProtection="1">
      <alignment vertical="top"/>
      <protection locked="0"/>
    </xf>
    <xf numFmtId="0" fontId="60" fillId="13" borderId="0" xfId="0" applyFont="1" applyFill="1" applyAlignment="1" applyProtection="1">
      <alignment vertical="top"/>
      <protection locked="0"/>
    </xf>
    <xf numFmtId="0" fontId="60" fillId="13" borderId="10" xfId="0" applyFont="1" applyFill="1" applyBorder="1" applyAlignment="1" applyProtection="1">
      <alignment vertical="top"/>
      <protection locked="0"/>
    </xf>
    <xf numFmtId="0" fontId="60" fillId="13" borderId="11" xfId="0" applyFont="1" applyFill="1" applyBorder="1" applyAlignment="1" applyProtection="1">
      <alignment vertical="top"/>
      <protection locked="0"/>
    </xf>
    <xf numFmtId="0" fontId="60" fillId="13" borderId="13" xfId="0" applyFont="1" applyFill="1" applyBorder="1" applyAlignment="1" applyProtection="1">
      <alignment vertical="top"/>
      <protection locked="0"/>
    </xf>
    <xf numFmtId="0" fontId="60" fillId="13" borderId="12" xfId="0" applyFont="1" applyFill="1" applyBorder="1" applyAlignment="1" applyProtection="1">
      <alignment vertical="top"/>
      <protection locked="0"/>
    </xf>
    <xf numFmtId="0" fontId="2" fillId="12" borderId="29" xfId="70" applyFont="1" applyBorder="1" applyAlignment="1">
      <alignment horizontal="centerContinuous"/>
    </xf>
    <xf numFmtId="0" fontId="60" fillId="2" borderId="0" xfId="0" applyFont="1" applyFill="1" applyAlignment="1">
      <alignment horizontal="center"/>
    </xf>
    <xf numFmtId="0" fontId="80" fillId="2" borderId="0" xfId="0" applyFont="1" applyFill="1" applyBorder="1"/>
    <xf numFmtId="0" fontId="75" fillId="2" borderId="0" xfId="0" applyFont="1" applyFill="1" applyBorder="1"/>
    <xf numFmtId="0" fontId="60" fillId="12" borderId="30" xfId="70" applyFont="1" applyBorder="1" applyAlignment="1">
      <alignment horizontal="centerContinuous"/>
    </xf>
    <xf numFmtId="0" fontId="60" fillId="12" borderId="31" xfId="70" applyFont="1" applyBorder="1" applyAlignment="1">
      <alignment horizontal="centerContinuous"/>
    </xf>
    <xf numFmtId="164" fontId="60" fillId="2" borderId="0" xfId="0" applyNumberFormat="1" applyFont="1" applyFill="1" applyBorder="1" applyAlignment="1" applyProtection="1">
      <alignment horizontal="left"/>
      <protection locked="0"/>
    </xf>
    <xf numFmtId="0" fontId="60" fillId="2" borderId="0" xfId="0" applyFont="1" applyFill="1" applyBorder="1" applyProtection="1">
      <protection locked="0"/>
    </xf>
    <xf numFmtId="0" fontId="60" fillId="14" borderId="80" xfId="0" applyFont="1" applyFill="1" applyBorder="1"/>
    <xf numFmtId="0" fontId="60" fillId="14" borderId="3" xfId="0" applyFont="1" applyFill="1" applyBorder="1"/>
    <xf numFmtId="165" fontId="60" fillId="13" borderId="39" xfId="0" applyNumberFormat="1" applyFont="1" applyFill="1" applyBorder="1" applyAlignment="1" applyProtection="1">
      <alignment vertical="top"/>
      <protection locked="0"/>
    </xf>
    <xf numFmtId="0" fontId="60" fillId="14" borderId="81" xfId="0" applyFont="1" applyFill="1" applyBorder="1"/>
    <xf numFmtId="0" fontId="60" fillId="14" borderId="13" xfId="0" applyFont="1" applyFill="1" applyBorder="1"/>
    <xf numFmtId="165" fontId="60" fillId="13" borderId="35" xfId="0" applyNumberFormat="1" applyFont="1" applyFill="1" applyBorder="1" applyAlignment="1" applyProtection="1">
      <alignment vertical="top"/>
      <protection locked="0"/>
    </xf>
    <xf numFmtId="0" fontId="60" fillId="14" borderId="13" xfId="0" applyFont="1" applyFill="1" applyBorder="1" applyAlignment="1">
      <alignment vertical="top"/>
    </xf>
    <xf numFmtId="165" fontId="60" fillId="13" borderId="35" xfId="0" applyNumberFormat="1" applyFont="1" applyFill="1" applyBorder="1" applyAlignment="1" applyProtection="1">
      <alignment horizontal="center" vertical="top"/>
      <protection locked="0"/>
    </xf>
    <xf numFmtId="0" fontId="76" fillId="2" borderId="0" xfId="1" applyFont="1" applyFill="1" applyBorder="1" applyProtection="1">
      <protection locked="0"/>
    </xf>
    <xf numFmtId="0" fontId="60" fillId="14" borderId="32" xfId="0" applyFont="1" applyFill="1" applyBorder="1"/>
    <xf numFmtId="0" fontId="60" fillId="14" borderId="52" xfId="0" applyFont="1" applyFill="1" applyBorder="1"/>
    <xf numFmtId="0" fontId="60" fillId="2" borderId="0" xfId="0" applyFont="1" applyFill="1" applyBorder="1" applyAlignment="1" applyProtection="1">
      <alignment vertical="top"/>
      <protection locked="0"/>
    </xf>
    <xf numFmtId="0" fontId="63" fillId="0" borderId="0" xfId="0" applyFont="1" applyFill="1"/>
    <xf numFmtId="0" fontId="2" fillId="2" borderId="0" xfId="0" applyFont="1" applyFill="1" applyAlignment="1" applyProtection="1">
      <alignment horizontal="center"/>
    </xf>
    <xf numFmtId="0" fontId="1" fillId="14" borderId="15" xfId="0" applyFont="1" applyFill="1" applyBorder="1" applyAlignment="1" applyProtection="1">
      <alignment horizontal="center"/>
    </xf>
    <xf numFmtId="0" fontId="1" fillId="14" borderId="17" xfId="0" applyFont="1" applyFill="1" applyBorder="1" applyAlignment="1" applyProtection="1">
      <alignment horizontal="center"/>
    </xf>
    <xf numFmtId="0" fontId="0" fillId="14" borderId="18" xfId="0" applyFill="1" applyBorder="1" applyAlignment="1" applyProtection="1">
      <alignment horizontal="center"/>
    </xf>
    <xf numFmtId="0" fontId="0" fillId="16" borderId="19" xfId="0" applyFill="1" applyBorder="1" applyAlignment="1" applyProtection="1">
      <alignment horizontal="center"/>
    </xf>
    <xf numFmtId="166" fontId="0" fillId="16" borderId="19" xfId="0" applyNumberFormat="1" applyFill="1" applyBorder="1" applyAlignment="1" applyProtection="1">
      <alignment horizontal="center"/>
    </xf>
    <xf numFmtId="0" fontId="0" fillId="14" borderId="74" xfId="0" applyFill="1" applyBorder="1" applyAlignment="1" applyProtection="1">
      <alignment horizontal="center"/>
    </xf>
    <xf numFmtId="166" fontId="0" fillId="14" borderId="74" xfId="0" applyNumberFormat="1" applyFill="1" applyBorder="1" applyAlignment="1" applyProtection="1">
      <alignment horizontal="center"/>
    </xf>
    <xf numFmtId="0" fontId="0" fillId="8" borderId="0" xfId="0" applyFill="1" applyProtection="1"/>
    <xf numFmtId="0" fontId="64" fillId="18" borderId="29" xfId="0" applyFont="1" applyFill="1" applyBorder="1" applyAlignment="1">
      <alignment horizontal="left" vertical="top"/>
    </xf>
    <xf numFmtId="0" fontId="65" fillId="18" borderId="30" xfId="0" applyFont="1" applyFill="1" applyBorder="1" applyAlignment="1">
      <alignment horizontal="left" vertical="top"/>
    </xf>
    <xf numFmtId="0" fontId="66" fillId="18" borderId="30" xfId="0" applyFont="1" applyFill="1" applyBorder="1" applyAlignment="1">
      <alignment horizontal="left" vertical="top"/>
    </xf>
    <xf numFmtId="0" fontId="63" fillId="18" borderId="30" xfId="0" applyFont="1" applyFill="1" applyBorder="1" applyAlignment="1">
      <alignment horizontal="left" vertical="top"/>
    </xf>
    <xf numFmtId="0" fontId="67" fillId="18" borderId="27" xfId="0" applyFont="1" applyFill="1" applyBorder="1" applyAlignment="1">
      <alignment horizontal="left" vertical="top"/>
    </xf>
    <xf numFmtId="0" fontId="65" fillId="18" borderId="55" xfId="0" applyFont="1" applyFill="1" applyBorder="1" applyAlignment="1">
      <alignment horizontal="left" vertical="top"/>
    </xf>
    <xf numFmtId="0" fontId="66" fillId="18" borderId="55" xfId="0" applyFont="1" applyFill="1" applyBorder="1" applyAlignment="1">
      <alignment horizontal="left" vertical="top"/>
    </xf>
    <xf numFmtId="0" fontId="63" fillId="18" borderId="55" xfId="0" applyFont="1" applyFill="1" applyBorder="1" applyAlignment="1">
      <alignment horizontal="left" vertical="top"/>
    </xf>
    <xf numFmtId="0" fontId="66" fillId="18" borderId="50" xfId="0" applyFont="1" applyFill="1" applyBorder="1" applyAlignment="1">
      <alignment horizontal="left" vertical="top"/>
    </xf>
    <xf numFmtId="0" fontId="65" fillId="18" borderId="0" xfId="0" applyFont="1" applyFill="1" applyAlignment="1">
      <alignment horizontal="left" vertical="top"/>
    </xf>
    <xf numFmtId="0" fontId="66" fillId="18" borderId="0" xfId="0" applyFont="1" applyFill="1" applyAlignment="1">
      <alignment horizontal="left" vertical="top"/>
    </xf>
    <xf numFmtId="0" fontId="63" fillId="18" borderId="0" xfId="0" applyFont="1" applyFill="1" applyAlignment="1">
      <alignment horizontal="left" vertical="top"/>
    </xf>
    <xf numFmtId="0" fontId="0" fillId="14" borderId="0" xfId="0" applyFill="1" applyAlignment="1">
      <alignment horizontal="left" vertical="top"/>
    </xf>
    <xf numFmtId="0" fontId="66" fillId="18" borderId="32" xfId="0" applyFont="1" applyFill="1" applyBorder="1" applyAlignment="1">
      <alignment horizontal="left" vertical="top"/>
    </xf>
    <xf numFmtId="0" fontId="65" fillId="18" borderId="52" xfId="0" applyFont="1" applyFill="1" applyBorder="1" applyAlignment="1">
      <alignment horizontal="left" vertical="top"/>
    </xf>
    <xf numFmtId="0" fontId="66" fillId="18" borderId="52" xfId="0" applyFont="1" applyFill="1" applyBorder="1" applyAlignment="1">
      <alignment horizontal="left" vertical="top"/>
    </xf>
    <xf numFmtId="0" fontId="63" fillId="18" borderId="52" xfId="0" applyFont="1" applyFill="1" applyBorder="1" applyAlignment="1">
      <alignment horizontal="left" vertical="top"/>
    </xf>
    <xf numFmtId="0" fontId="1" fillId="14" borderId="17" xfId="0" applyFont="1" applyFill="1" applyBorder="1" applyAlignment="1">
      <alignment horizontal="center"/>
    </xf>
    <xf numFmtId="0" fontId="63" fillId="17" borderId="0" xfId="0" applyFont="1" applyFill="1"/>
    <xf numFmtId="0" fontId="5" fillId="2" borderId="0" xfId="0" applyFont="1" applyFill="1" applyAlignment="1">
      <alignment horizontal="left" vertical="center" wrapText="1"/>
    </xf>
    <xf numFmtId="0" fontId="0" fillId="14" borderId="73" xfId="0" applyFill="1" applyBorder="1" applyAlignment="1">
      <alignment horizontal="center"/>
    </xf>
    <xf numFmtId="0" fontId="0" fillId="14" borderId="24" xfId="0" applyFill="1" applyBorder="1" applyAlignment="1">
      <alignment horizontal="center"/>
    </xf>
    <xf numFmtId="0" fontId="0" fillId="13" borderId="26" xfId="0" applyFill="1" applyBorder="1" applyAlignment="1" applyProtection="1">
      <alignment horizontal="center"/>
      <protection locked="0"/>
    </xf>
    <xf numFmtId="0" fontId="63" fillId="17" borderId="0" xfId="0" applyFont="1" applyFill="1" applyProtection="1">
      <protection locked="0"/>
    </xf>
    <xf numFmtId="0" fontId="68" fillId="19" borderId="86" xfId="0" applyFont="1" applyFill="1" applyBorder="1" applyProtection="1">
      <protection locked="0"/>
    </xf>
    <xf numFmtId="0" fontId="69" fillId="19" borderId="87" xfId="0" applyFont="1" applyFill="1" applyBorder="1" applyProtection="1">
      <protection locked="0"/>
    </xf>
    <xf numFmtId="0" fontId="63" fillId="19" borderId="87" xfId="0" applyFont="1" applyFill="1" applyBorder="1" applyProtection="1">
      <protection locked="0"/>
    </xf>
    <xf numFmtId="0" fontId="63" fillId="19" borderId="88" xfId="0" applyFont="1" applyFill="1" applyBorder="1" applyProtection="1">
      <protection locked="0"/>
    </xf>
    <xf numFmtId="0" fontId="70" fillId="17" borderId="0" xfId="0" applyFont="1" applyFill="1" applyAlignment="1" applyProtection="1">
      <alignment wrapText="1"/>
      <protection locked="0"/>
    </xf>
    <xf numFmtId="0" fontId="70" fillId="17" borderId="0" xfId="0" applyFont="1" applyFill="1" applyProtection="1">
      <protection locked="0"/>
    </xf>
    <xf numFmtId="0" fontId="63" fillId="17" borderId="0" xfId="0" applyFont="1" applyFill="1" applyProtection="1"/>
    <xf numFmtId="0" fontId="63" fillId="17" borderId="0" xfId="0" applyFont="1" applyFill="1" applyAlignment="1" applyProtection="1"/>
    <xf numFmtId="0" fontId="70" fillId="17" borderId="0" xfId="0" applyFont="1" applyFill="1" applyProtection="1"/>
    <xf numFmtId="3" fontId="0" fillId="11" borderId="21" xfId="0" applyNumberFormat="1" applyFill="1" applyBorder="1" applyAlignment="1" applyProtection="1">
      <alignment horizontal="center"/>
      <protection hidden="1"/>
    </xf>
    <xf numFmtId="4" fontId="0" fillId="11" borderId="21" xfId="0" applyNumberFormat="1" applyFill="1" applyBorder="1" applyAlignment="1" applyProtection="1">
      <alignment horizontal="center"/>
      <protection hidden="1"/>
    </xf>
    <xf numFmtId="3" fontId="0" fillId="11" borderId="16" xfId="0" applyNumberFormat="1" applyFill="1" applyBorder="1" applyAlignment="1" applyProtection="1">
      <alignment horizontal="center"/>
      <protection hidden="1"/>
    </xf>
    <xf numFmtId="4" fontId="0" fillId="11" borderId="16" xfId="0" applyNumberFormat="1" applyFill="1" applyBorder="1" applyAlignment="1" applyProtection="1">
      <alignment horizontal="center"/>
      <protection hidden="1"/>
    </xf>
    <xf numFmtId="3" fontId="1" fillId="11" borderId="16" xfId="0" applyNumberFormat="1" applyFont="1" applyFill="1" applyBorder="1" applyAlignment="1" applyProtection="1">
      <alignment horizontal="center"/>
      <protection hidden="1"/>
    </xf>
    <xf numFmtId="4" fontId="1" fillId="11" borderId="16" xfId="0" applyNumberFormat="1" applyFont="1" applyFill="1" applyBorder="1" applyAlignment="1" applyProtection="1">
      <alignment horizontal="center"/>
      <protection hidden="1"/>
    </xf>
    <xf numFmtId="0" fontId="1" fillId="11" borderId="2" xfId="0" applyFont="1" applyFill="1" applyBorder="1" applyAlignment="1" applyProtection="1">
      <alignment horizontal="center"/>
      <protection hidden="1"/>
    </xf>
    <xf numFmtId="165" fontId="60" fillId="11" borderId="35" xfId="0" applyNumberFormat="1" applyFont="1" applyFill="1" applyBorder="1" applyAlignment="1" applyProtection="1">
      <alignment horizontal="center" vertical="top"/>
      <protection hidden="1"/>
    </xf>
    <xf numFmtId="3" fontId="60" fillId="11" borderId="35" xfId="0" applyNumberFormat="1" applyFont="1" applyFill="1" applyBorder="1" applyAlignment="1" applyProtection="1">
      <alignment horizontal="center"/>
      <protection hidden="1"/>
    </xf>
    <xf numFmtId="166" fontId="60" fillId="11" borderId="35" xfId="0" applyNumberFormat="1" applyFont="1" applyFill="1" applyBorder="1" applyAlignment="1" applyProtection="1">
      <alignment horizontal="center"/>
      <protection hidden="1"/>
    </xf>
    <xf numFmtId="4" fontId="60" fillId="11" borderId="35" xfId="0" applyNumberFormat="1" applyFont="1" applyFill="1" applyBorder="1" applyAlignment="1" applyProtection="1">
      <alignment horizontal="center"/>
      <protection hidden="1"/>
    </xf>
    <xf numFmtId="0" fontId="60" fillId="11" borderId="44" xfId="0" applyFont="1" applyFill="1" applyBorder="1" applyAlignment="1" applyProtection="1">
      <alignment horizontal="center"/>
      <protection hidden="1"/>
    </xf>
    <xf numFmtId="0" fontId="0" fillId="2" borderId="3" xfId="0" applyFill="1" applyBorder="1" applyAlignment="1" applyProtection="1">
      <alignment vertical="center"/>
      <protection hidden="1"/>
    </xf>
    <xf numFmtId="0" fontId="0" fillId="2" borderId="9" xfId="0" applyFill="1" applyBorder="1" applyProtection="1">
      <protection hidden="1"/>
    </xf>
    <xf numFmtId="0" fontId="0" fillId="2" borderId="17" xfId="0" applyFill="1" applyBorder="1" applyProtection="1">
      <protection hidden="1"/>
    </xf>
    <xf numFmtId="0" fontId="0" fillId="2" borderId="0" xfId="0" applyFill="1" applyProtection="1">
      <protection hidden="1"/>
    </xf>
    <xf numFmtId="1" fontId="0" fillId="2" borderId="10" xfId="0" applyNumberFormat="1" applyFill="1" applyBorder="1" applyProtection="1">
      <protection hidden="1"/>
    </xf>
    <xf numFmtId="0" fontId="5" fillId="2" borderId="69" xfId="0" applyFont="1" applyFill="1" applyBorder="1" applyProtection="1">
      <protection hidden="1"/>
    </xf>
    <xf numFmtId="0" fontId="5" fillId="2" borderId="20" xfId="0" applyFont="1" applyFill="1" applyBorder="1" applyProtection="1">
      <protection hidden="1"/>
    </xf>
    <xf numFmtId="0" fontId="5" fillId="2" borderId="71" xfId="0" applyFont="1" applyFill="1" applyBorder="1" applyProtection="1">
      <protection hidden="1"/>
    </xf>
    <xf numFmtId="0" fontId="0" fillId="2" borderId="20" xfId="0" applyFill="1" applyBorder="1" applyAlignment="1" applyProtection="1">
      <alignment horizontal="right"/>
      <protection hidden="1"/>
    </xf>
    <xf numFmtId="1" fontId="5" fillId="2" borderId="70" xfId="0" applyNumberFormat="1" applyFont="1" applyFill="1" applyBorder="1" applyAlignment="1" applyProtection="1">
      <alignment horizontal="right"/>
      <protection hidden="1"/>
    </xf>
    <xf numFmtId="0" fontId="5" fillId="2" borderId="9" xfId="0" applyFont="1" applyFill="1" applyBorder="1" applyAlignment="1" applyProtection="1">
      <alignment wrapText="1"/>
      <protection hidden="1"/>
    </xf>
    <xf numFmtId="0" fontId="5" fillId="2" borderId="17" xfId="0" applyFont="1" applyFill="1" applyBorder="1" applyAlignment="1" applyProtection="1">
      <alignment wrapText="1"/>
      <protection hidden="1"/>
    </xf>
    <xf numFmtId="0" fontId="5" fillId="2" borderId="0" xfId="0" applyFont="1" applyFill="1" applyProtection="1">
      <protection hidden="1"/>
    </xf>
    <xf numFmtId="0" fontId="5" fillId="2" borderId="17" xfId="0" applyFont="1" applyFill="1" applyBorder="1" applyProtection="1">
      <protection hidden="1"/>
    </xf>
    <xf numFmtId="1" fontId="5" fillId="2" borderId="10" xfId="0" applyNumberFormat="1" applyFont="1" applyFill="1" applyBorder="1" applyProtection="1">
      <protection hidden="1"/>
    </xf>
    <xf numFmtId="0" fontId="0" fillId="2" borderId="11" xfId="0" applyFill="1" applyBorder="1" applyProtection="1">
      <protection hidden="1"/>
    </xf>
    <xf numFmtId="0" fontId="0" fillId="2" borderId="21" xfId="0" applyFill="1" applyBorder="1" applyProtection="1">
      <protection hidden="1"/>
    </xf>
    <xf numFmtId="0" fontId="0" fillId="2" borderId="13" xfId="0" applyFill="1" applyBorder="1" applyProtection="1">
      <protection hidden="1"/>
    </xf>
    <xf numFmtId="1" fontId="0" fillId="2" borderId="12" xfId="0" applyNumberFormat="1" applyFill="1" applyBorder="1" applyProtection="1">
      <protection hidden="1"/>
    </xf>
    <xf numFmtId="0" fontId="63" fillId="17" borderId="0" xfId="0" applyFont="1" applyFill="1" applyProtection="1"/>
    <xf numFmtId="0" fontId="0" fillId="13" borderId="21" xfId="0" applyFill="1" applyBorder="1" applyAlignment="1" applyProtection="1">
      <alignment horizontal="center"/>
      <protection locked="0"/>
    </xf>
    <xf numFmtId="166" fontId="0" fillId="13" borderId="21" xfId="0" applyNumberFormat="1" applyFill="1" applyBorder="1" applyAlignment="1" applyProtection="1">
      <alignment horizontal="center"/>
      <protection locked="0"/>
    </xf>
    <xf numFmtId="0" fontId="15" fillId="13" borderId="21" xfId="0" applyFont="1" applyFill="1" applyBorder="1" applyAlignment="1" applyProtection="1">
      <alignment horizontal="center"/>
      <protection locked="0"/>
    </xf>
    <xf numFmtId="3" fontId="15" fillId="11" borderId="16" xfId="0" applyNumberFormat="1" applyFont="1" applyFill="1" applyBorder="1" applyAlignment="1" applyProtection="1">
      <alignment horizontal="center"/>
      <protection hidden="1"/>
    </xf>
    <xf numFmtId="165" fontId="0" fillId="8" borderId="21" xfId="0" applyNumberFormat="1" applyFill="1" applyBorder="1" applyAlignment="1" applyProtection="1">
      <protection locked="0"/>
    </xf>
    <xf numFmtId="0" fontId="0" fillId="15" borderId="17" xfId="0" applyFill="1" applyBorder="1" applyAlignment="1" applyProtection="1">
      <protection locked="0"/>
    </xf>
    <xf numFmtId="0" fontId="0" fillId="13" borderId="16" xfId="0" applyFill="1" applyBorder="1" applyAlignment="1" applyProtection="1">
      <alignment horizontal="center"/>
      <protection locked="0"/>
    </xf>
    <xf numFmtId="166" fontId="0" fillId="13" borderId="16" xfId="0" applyNumberFormat="1" applyFill="1" applyBorder="1" applyAlignment="1" applyProtection="1">
      <alignment horizontal="center"/>
      <protection locked="0"/>
    </xf>
    <xf numFmtId="0" fontId="15" fillId="13" borderId="16" xfId="0" applyFont="1" applyFill="1" applyBorder="1" applyAlignment="1" applyProtection="1">
      <alignment horizontal="center"/>
      <protection locked="0"/>
    </xf>
    <xf numFmtId="1" fontId="15" fillId="13" borderId="21" xfId="0" applyNumberFormat="1" applyFont="1" applyFill="1" applyBorder="1" applyAlignment="1" applyProtection="1">
      <alignment horizontal="center"/>
      <protection locked="0"/>
    </xf>
    <xf numFmtId="165" fontId="0" fillId="8" borderId="16" xfId="0" applyNumberFormat="1" applyFill="1" applyBorder="1" applyAlignment="1" applyProtection="1">
      <protection locked="0"/>
    </xf>
    <xf numFmtId="0" fontId="0" fillId="15" borderId="16" xfId="0" applyFill="1" applyBorder="1" applyAlignment="1" applyProtection="1">
      <protection locked="0"/>
    </xf>
    <xf numFmtId="1" fontId="15" fillId="13" borderId="16" xfId="0" applyNumberFormat="1" applyFont="1" applyFill="1" applyBorder="1" applyAlignment="1" applyProtection="1">
      <alignment horizontal="center"/>
      <protection locked="0"/>
    </xf>
    <xf numFmtId="0" fontId="15" fillId="13" borderId="73" xfId="0" applyFont="1" applyFill="1" applyBorder="1" applyAlignment="1" applyProtection="1">
      <alignment horizontal="center"/>
      <protection locked="0"/>
    </xf>
    <xf numFmtId="1" fontId="15" fillId="13" borderId="73" xfId="0" applyNumberFormat="1" applyFont="1" applyFill="1" applyBorder="1" applyAlignment="1" applyProtection="1">
      <alignment horizontal="center"/>
      <protection locked="0"/>
    </xf>
    <xf numFmtId="37" fontId="0" fillId="16" borderId="19" xfId="2" applyNumberFormat="1" applyFont="1" applyFill="1" applyBorder="1" applyAlignment="1">
      <alignment horizontal="center"/>
    </xf>
    <xf numFmtId="0" fontId="67" fillId="18" borderId="50" xfId="0" applyFont="1" applyFill="1" applyBorder="1" applyAlignment="1">
      <alignment horizontal="left" vertical="top"/>
    </xf>
    <xf numFmtId="0" fontId="65" fillId="18" borderId="0" xfId="0" applyFont="1" applyFill="1" applyBorder="1" applyAlignment="1">
      <alignment horizontal="left" vertical="top"/>
    </xf>
    <xf numFmtId="0" fontId="66" fillId="18" borderId="0" xfId="0" applyFont="1" applyFill="1" applyBorder="1" applyAlignment="1">
      <alignment horizontal="left" vertical="top"/>
    </xf>
    <xf numFmtId="0" fontId="63" fillId="18" borderId="0" xfId="0" applyFont="1" applyFill="1" applyBorder="1" applyAlignment="1">
      <alignment horizontal="left" vertical="top"/>
    </xf>
    <xf numFmtId="0" fontId="63" fillId="18" borderId="0" xfId="0" applyFont="1" applyFill="1" applyBorder="1"/>
    <xf numFmtId="1" fontId="0" fillId="16" borderId="19" xfId="0" applyNumberFormat="1" applyFill="1" applyBorder="1" applyAlignment="1">
      <alignment horizontal="center"/>
    </xf>
    <xf numFmtId="2" fontId="0" fillId="16" borderId="19" xfId="0" applyNumberFormat="1" applyFill="1" applyBorder="1" applyAlignment="1">
      <alignment horizontal="center"/>
    </xf>
    <xf numFmtId="0" fontId="73" fillId="2" borderId="0" xfId="0" applyFont="1" applyFill="1" applyAlignment="1">
      <alignment horizontal="center"/>
    </xf>
    <xf numFmtId="0" fontId="74" fillId="0" borderId="0" xfId="0" applyFont="1" applyAlignment="1"/>
    <xf numFmtId="0" fontId="57" fillId="2" borderId="0" xfId="0" applyFont="1" applyFill="1" applyAlignment="1">
      <alignment horizontal="center"/>
    </xf>
    <xf numFmtId="0" fontId="60" fillId="0" borderId="0" xfId="0" applyFont="1" applyAlignment="1"/>
    <xf numFmtId="0" fontId="78" fillId="2" borderId="0" xfId="0" applyFont="1" applyFill="1" applyAlignment="1">
      <alignment horizontal="center"/>
    </xf>
    <xf numFmtId="0" fontId="79" fillId="0" borderId="0" xfId="0" applyFont="1" applyAlignment="1">
      <alignment horizontal="center"/>
    </xf>
    <xf numFmtId="0" fontId="79" fillId="0" borderId="0" xfId="0" applyFont="1" applyAlignment="1"/>
    <xf numFmtId="0" fontId="60" fillId="0" borderId="0" xfId="0" applyFont="1" applyAlignment="1">
      <alignment horizontal="center"/>
    </xf>
    <xf numFmtId="0" fontId="58" fillId="2" borderId="0" xfId="0" applyFont="1" applyFill="1" applyAlignment="1"/>
    <xf numFmtId="0" fontId="58" fillId="0" borderId="0" xfId="0" applyFont="1" applyAlignment="1"/>
    <xf numFmtId="0" fontId="1" fillId="2" borderId="0" xfId="0" applyFont="1" applyFill="1" applyAlignment="1">
      <alignment horizontal="center" vertical="center"/>
    </xf>
    <xf numFmtId="0" fontId="1" fillId="0" borderId="0" xfId="0" applyFont="1" applyAlignment="1">
      <alignment horizontal="center" vertical="center"/>
    </xf>
    <xf numFmtId="0" fontId="0" fillId="14" borderId="29" xfId="0" applyFill="1" applyBorder="1" applyAlignment="1">
      <alignment vertical="top" wrapText="1"/>
    </xf>
    <xf numFmtId="0" fontId="0" fillId="14" borderId="30" xfId="0" applyFill="1" applyBorder="1" applyAlignment="1">
      <alignment vertical="top" wrapText="1"/>
    </xf>
    <xf numFmtId="0" fontId="0" fillId="14" borderId="31" xfId="0" applyFill="1" applyBorder="1" applyAlignment="1">
      <alignment vertical="top" wrapText="1"/>
    </xf>
    <xf numFmtId="0" fontId="1" fillId="14" borderId="68" xfId="0" applyFont="1" applyFill="1" applyBorder="1" applyAlignment="1">
      <alignment horizontal="center"/>
    </xf>
    <xf numFmtId="0" fontId="1" fillId="14" borderId="74" xfId="0" applyFont="1" applyFill="1" applyBorder="1" applyAlignment="1">
      <alignment horizontal="center"/>
    </xf>
    <xf numFmtId="0" fontId="0" fillId="14" borderId="6" xfId="0" applyFill="1" applyBorder="1" applyAlignment="1">
      <alignment horizontal="center"/>
    </xf>
    <xf numFmtId="0" fontId="0" fillId="14" borderId="8" xfId="0" applyFill="1" applyBorder="1" applyAlignment="1">
      <alignment horizontal="center"/>
    </xf>
    <xf numFmtId="0" fontId="0" fillId="8" borderId="1" xfId="0" applyFill="1" applyBorder="1" applyAlignment="1">
      <alignment horizontal="center"/>
    </xf>
    <xf numFmtId="0" fontId="0" fillId="8" borderId="3" xfId="0" applyFill="1" applyBorder="1" applyAlignment="1">
      <alignment horizontal="center"/>
    </xf>
    <xf numFmtId="0" fontId="1" fillId="14" borderId="15" xfId="0" applyFont="1" applyFill="1" applyBorder="1" applyAlignment="1">
      <alignment horizontal="center"/>
    </xf>
    <xf numFmtId="0" fontId="1" fillId="14" borderId="9" xfId="0" applyFont="1" applyFill="1" applyBorder="1" applyAlignment="1">
      <alignment horizontal="center"/>
    </xf>
    <xf numFmtId="0" fontId="1" fillId="14" borderId="17" xfId="0" applyFont="1" applyFill="1" applyBorder="1" applyAlignment="1">
      <alignment horizontal="center"/>
    </xf>
    <xf numFmtId="0" fontId="1" fillId="14" borderId="18" xfId="0" applyFont="1" applyFill="1" applyBorder="1" applyAlignment="1">
      <alignment horizontal="center"/>
    </xf>
    <xf numFmtId="0" fontId="1" fillId="14" borderId="76" xfId="0" applyFont="1" applyFill="1" applyBorder="1" applyAlignment="1">
      <alignment horizontal="center"/>
    </xf>
    <xf numFmtId="0" fontId="1" fillId="14" borderId="3" xfId="0" applyFont="1" applyFill="1" applyBorder="1" applyAlignment="1">
      <alignment horizontal="center"/>
    </xf>
    <xf numFmtId="0" fontId="1" fillId="14" borderId="2" xfId="0" applyFont="1" applyFill="1" applyBorder="1" applyAlignment="1">
      <alignment horizontal="center"/>
    </xf>
    <xf numFmtId="0" fontId="1" fillId="14" borderId="1" xfId="0" applyFont="1" applyFill="1" applyBorder="1" applyAlignment="1" applyProtection="1">
      <alignment horizontal="center"/>
    </xf>
    <xf numFmtId="0" fontId="1" fillId="14" borderId="3" xfId="0" applyFont="1" applyFill="1" applyBorder="1" applyAlignment="1" applyProtection="1">
      <alignment horizontal="center"/>
    </xf>
    <xf numFmtId="0" fontId="1" fillId="14" borderId="2" xfId="0" applyFont="1" applyFill="1" applyBorder="1" applyAlignment="1" applyProtection="1">
      <alignment horizontal="center"/>
    </xf>
    <xf numFmtId="0" fontId="1" fillId="14" borderId="1" xfId="0" applyFont="1" applyFill="1" applyBorder="1" applyAlignment="1">
      <alignment horizontal="center"/>
    </xf>
    <xf numFmtId="0" fontId="1" fillId="2" borderId="29" xfId="0" applyFont="1" applyFill="1" applyBorder="1" applyAlignment="1">
      <alignment horizontal="center"/>
    </xf>
    <xf numFmtId="0" fontId="1" fillId="2" borderId="30" xfId="0" applyFont="1" applyFill="1" applyBorder="1" applyAlignment="1">
      <alignment horizontal="center"/>
    </xf>
    <xf numFmtId="0" fontId="1" fillId="2" borderId="31" xfId="0" applyFont="1" applyFill="1" applyBorder="1" applyAlignment="1">
      <alignment horizontal="center"/>
    </xf>
    <xf numFmtId="0" fontId="0" fillId="2" borderId="57" xfId="0" applyFill="1" applyBorder="1" applyAlignment="1">
      <alignment horizontal="center"/>
    </xf>
    <xf numFmtId="0" fontId="0" fillId="2" borderId="46" xfId="0" applyFill="1" applyBorder="1" applyAlignment="1">
      <alignment horizontal="center"/>
    </xf>
    <xf numFmtId="0" fontId="0" fillId="2" borderId="58" xfId="0" applyFill="1" applyBorder="1" applyAlignment="1">
      <alignment horizontal="center"/>
    </xf>
    <xf numFmtId="0" fontId="20" fillId="5" borderId="59" xfId="0" applyFont="1" applyFill="1" applyBorder="1" applyAlignment="1">
      <alignment horizontal="center" vertical="center" wrapText="1"/>
    </xf>
    <xf numFmtId="0" fontId="20" fillId="5" borderId="60" xfId="0" applyFont="1" applyFill="1" applyBorder="1" applyAlignment="1">
      <alignment horizontal="center" vertical="center" wrapText="1"/>
    </xf>
    <xf numFmtId="0" fontId="0" fillId="2" borderId="27" xfId="0" applyFill="1" applyBorder="1" applyAlignment="1">
      <alignment horizontal="center" vertical="center"/>
    </xf>
    <xf numFmtId="0" fontId="0" fillId="2" borderId="55" xfId="0" applyFill="1" applyBorder="1" applyAlignment="1">
      <alignment horizontal="center" vertical="center"/>
    </xf>
    <xf numFmtId="0" fontId="0" fillId="2" borderId="28" xfId="0" applyFill="1" applyBorder="1" applyAlignment="1">
      <alignment horizontal="center" vertical="center"/>
    </xf>
    <xf numFmtId="0" fontId="14" fillId="2" borderId="29" xfId="0" applyFont="1" applyFill="1" applyBorder="1" applyAlignment="1">
      <alignment horizontal="center" vertical="center"/>
    </xf>
    <xf numFmtId="0" fontId="14" fillId="2" borderId="30" xfId="0" applyFont="1" applyFill="1" applyBorder="1" applyAlignment="1">
      <alignment horizontal="center" vertical="center"/>
    </xf>
    <xf numFmtId="0" fontId="14" fillId="2" borderId="31" xfId="0" applyFont="1" applyFill="1" applyBorder="1" applyAlignment="1">
      <alignment horizontal="center" vertical="center"/>
    </xf>
    <xf numFmtId="0" fontId="15" fillId="2" borderId="29" xfId="0" applyFont="1" applyFill="1" applyBorder="1" applyAlignment="1">
      <alignment horizontal="center" vertical="center"/>
    </xf>
    <xf numFmtId="0" fontId="15" fillId="2" borderId="30" xfId="0" applyFont="1" applyFill="1" applyBorder="1" applyAlignment="1">
      <alignment horizontal="center" vertical="center"/>
    </xf>
    <xf numFmtId="0" fontId="15" fillId="2" borderId="31" xfId="0" applyFont="1" applyFill="1" applyBorder="1" applyAlignment="1">
      <alignment horizontal="center" vertical="center"/>
    </xf>
    <xf numFmtId="0" fontId="63" fillId="17" borderId="0" xfId="0" applyFont="1" applyFill="1" applyProtection="1"/>
    <xf numFmtId="0" fontId="63" fillId="17" borderId="0" xfId="0" applyFont="1" applyFill="1" applyProtection="1">
      <protection locked="0"/>
    </xf>
    <xf numFmtId="0" fontId="66" fillId="18" borderId="50" xfId="0" applyFont="1" applyFill="1" applyBorder="1" applyAlignment="1">
      <alignment horizontal="left" vertical="top" wrapText="1"/>
    </xf>
    <xf numFmtId="0" fontId="66" fillId="18" borderId="0" xfId="0" applyFont="1" applyFill="1" applyBorder="1" applyAlignment="1">
      <alignment horizontal="left" vertical="top" wrapText="1"/>
    </xf>
    <xf numFmtId="0" fontId="63" fillId="17" borderId="50" xfId="0" applyFont="1" applyFill="1" applyBorder="1" applyProtection="1"/>
    <xf numFmtId="0" fontId="2" fillId="14" borderId="79" xfId="0" applyFont="1" applyFill="1" applyBorder="1" applyAlignment="1">
      <alignment horizontal="center"/>
    </xf>
    <xf numFmtId="0" fontId="60" fillId="0" borderId="46" xfId="0" applyFont="1" applyBorder="1" applyAlignment="1">
      <alignment horizontal="center"/>
    </xf>
    <xf numFmtId="0" fontId="60" fillId="0" borderId="58" xfId="0" applyFont="1" applyBorder="1" applyAlignment="1">
      <alignment horizontal="center"/>
    </xf>
    <xf numFmtId="0" fontId="2" fillId="2" borderId="0" xfId="0" applyFont="1" applyFill="1" applyAlignment="1">
      <alignment horizontal="center"/>
    </xf>
    <xf numFmtId="0" fontId="71" fillId="13" borderId="79" xfId="70" applyFont="1" applyFill="1" applyBorder="1" applyAlignment="1">
      <alignment horizontal="center" vertical="center"/>
    </xf>
    <xf numFmtId="0" fontId="60" fillId="0" borderId="46" xfId="0" applyFont="1" applyBorder="1" applyAlignment="1">
      <alignment horizontal="center" vertical="center"/>
    </xf>
    <xf numFmtId="0" fontId="60" fillId="0" borderId="58" xfId="0" applyFont="1" applyBorder="1" applyAlignment="1">
      <alignment horizontal="center" vertical="center"/>
    </xf>
    <xf numFmtId="0" fontId="60" fillId="11" borderId="80" xfId="70" applyFont="1" applyFill="1" applyBorder="1" applyAlignment="1">
      <alignment horizontal="center" vertical="center"/>
    </xf>
    <xf numFmtId="0" fontId="60" fillId="0" borderId="3" xfId="0" applyFont="1" applyBorder="1" applyAlignment="1">
      <alignment horizontal="center" vertical="center"/>
    </xf>
    <xf numFmtId="0" fontId="60" fillId="0" borderId="82" xfId="0" applyFont="1" applyBorder="1" applyAlignment="1">
      <alignment horizontal="center" vertical="center"/>
    </xf>
    <xf numFmtId="0" fontId="60" fillId="14" borderId="83" xfId="70" applyFont="1" applyFill="1" applyBorder="1" applyAlignment="1">
      <alignment horizontal="center" vertical="center"/>
    </xf>
    <xf numFmtId="0" fontId="60" fillId="0" borderId="84" xfId="0" applyFont="1" applyBorder="1" applyAlignment="1">
      <alignment horizontal="center" vertical="center"/>
    </xf>
    <xf numFmtId="0" fontId="60" fillId="0" borderId="85" xfId="0" applyFont="1" applyBorder="1" applyAlignment="1">
      <alignment horizontal="center" vertical="center"/>
    </xf>
    <xf numFmtId="0" fontId="5" fillId="2" borderId="3"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13" xfId="0" applyFont="1" applyFill="1" applyBorder="1" applyAlignment="1">
      <alignment horizontal="left" vertical="center" wrapText="1"/>
    </xf>
    <xf numFmtId="0" fontId="10" fillId="2" borderId="4"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5" fillId="2" borderId="0" xfId="0" applyFont="1" applyFill="1" applyAlignment="1">
      <alignment horizontal="left" wrapText="1"/>
    </xf>
    <xf numFmtId="0" fontId="6" fillId="2" borderId="0" xfId="0" applyFont="1" applyFill="1" applyAlignment="1">
      <alignment horizontal="left" wrapText="1"/>
    </xf>
    <xf numFmtId="0" fontId="7" fillId="2" borderId="0" xfId="0" applyFont="1" applyFill="1" applyAlignment="1">
      <alignment horizontal="left" wrapText="1"/>
    </xf>
    <xf numFmtId="0" fontId="7" fillId="2" borderId="13" xfId="0" applyFont="1" applyFill="1" applyBorder="1" applyAlignment="1">
      <alignment horizontal="left" wrapText="1"/>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1" xfId="0" applyFont="1" applyFill="1" applyBorder="1" applyAlignment="1">
      <alignment horizontal="center"/>
    </xf>
    <xf numFmtId="0" fontId="5" fillId="2" borderId="3" xfId="0" applyFont="1" applyFill="1" applyBorder="1" applyAlignment="1">
      <alignment horizontal="center"/>
    </xf>
    <xf numFmtId="0" fontId="5" fillId="2" borderId="2" xfId="0" applyFont="1" applyFill="1" applyBorder="1" applyAlignment="1">
      <alignment horizontal="center"/>
    </xf>
    <xf numFmtId="0" fontId="5" fillId="2" borderId="0" xfId="0" applyFont="1" applyFill="1" applyAlignment="1" applyProtection="1">
      <alignment horizontal="left" wrapText="1"/>
    </xf>
  </cellXfs>
  <cellStyles count="83">
    <cellStyle name="2dec" xfId="6" xr:uid="{6BADCAC4-82AD-430E-9263-8C5F44BD60F7}"/>
    <cellStyle name="75" xfId="7" xr:uid="{05012165-800E-4A31-96D2-FD896960B97D}"/>
    <cellStyle name="ÅëÈ­ [0]_±âÅ¸" xfId="8" xr:uid="{B72EAE5D-25FA-463F-BE22-9AE619058A96}"/>
    <cellStyle name="ÅëÈ­_±âÅ¸" xfId="9" xr:uid="{65E84AF4-1275-4EED-93B6-97E14322BCD2}"/>
    <cellStyle name="ÄÞ¸¶ [0]_±âÅ¸" xfId="10" xr:uid="{CD24CB68-8EE7-4878-8669-8CA58FE3F144}"/>
    <cellStyle name="ÄÞ¸¶_±âÅ¸" xfId="11" xr:uid="{EAC283EB-DDED-44B6-82C0-DB97DBC287F6}"/>
    <cellStyle name="Ç¥ÁØ_¿¬°£´©°è¿¹»ó" xfId="12" xr:uid="{C48C7700-1CBF-4084-A3FA-918BB30C54E5}"/>
    <cellStyle name="Calc Currency (0)" xfId="13" xr:uid="{8C0B5257-8318-4E69-BE2D-51B8B16CAEE2}"/>
    <cellStyle name="Comma" xfId="2" builtinId="3"/>
    <cellStyle name="Comma  - Style1" xfId="15" xr:uid="{790BF0B8-F8D2-451F-AB13-D2716CE0CA06}"/>
    <cellStyle name="Comma  - Style2" xfId="16" xr:uid="{FD1FB496-110F-4806-B543-68A53F1E759F}"/>
    <cellStyle name="Comma  - Style3" xfId="17" xr:uid="{3BC2B345-4D82-41B4-B96F-3418C2A21FE6}"/>
    <cellStyle name="Comma  - Style4" xfId="18" xr:uid="{F9B45065-23AB-474D-AFC2-DD2B50B31B51}"/>
    <cellStyle name="Comma  - Style5" xfId="19" xr:uid="{864E9703-A5BC-4284-90C3-69789E99A3DC}"/>
    <cellStyle name="Comma  - Style6" xfId="20" xr:uid="{239A95BC-EC34-4F8F-AE04-09B1116CBBB9}"/>
    <cellStyle name="Comma  - Style7" xfId="21" xr:uid="{ED10B2A5-B493-4702-B5B3-04F53BAB8907}"/>
    <cellStyle name="Comma  - Style8" xfId="22" xr:uid="{199A2DE7-7DF0-4B61-AC27-5F44C21C0AC8}"/>
    <cellStyle name="Comma 2" xfId="23" xr:uid="{DF447392-CF22-4DD8-871E-DD7F5E13E0BF}"/>
    <cellStyle name="Comma 3" xfId="24" xr:uid="{E4DB407A-3365-4AC4-B911-9437496AF2CA}"/>
    <cellStyle name="Comma 3 2" xfId="69" xr:uid="{ACBA77B8-61C1-4C66-8C0B-4E0BAADF4BF3}"/>
    <cellStyle name="Comma 4" xfId="64" xr:uid="{1B45DC4E-2F2B-4066-B831-AA099A939953}"/>
    <cellStyle name="Comma 5" xfId="68" xr:uid="{EE6A486B-43CD-47DF-8E03-616C25971DC1}"/>
    <cellStyle name="Comma 6" xfId="76" xr:uid="{D3DD341E-B68F-442E-8B2D-464A79FF09BF}"/>
    <cellStyle name="Comma 7" xfId="79" xr:uid="{48F80F2A-676B-4487-ACAC-A8E37355EB59}"/>
    <cellStyle name="Comma 8" xfId="82" xr:uid="{7D999992-2C09-45BA-AFDD-07543F55C3F0}"/>
    <cellStyle name="Comma 9" xfId="14" xr:uid="{57BF7DCB-8573-4B44-A077-A5F09F0B1BDB}"/>
    <cellStyle name="Comma0" xfId="25" xr:uid="{C1627881-081C-45B9-88C5-99422453C240}"/>
    <cellStyle name="Copied" xfId="26" xr:uid="{81A01254-67EB-4DD9-AE2E-D4B349819AFE}"/>
    <cellStyle name="Currency 2" xfId="27" xr:uid="{DA2F692F-AC15-489B-BA0A-8566D5A4A734}"/>
    <cellStyle name="Currency0" xfId="28" xr:uid="{320EA1C7-33B5-484E-8C9F-3E2D5EA776BE}"/>
    <cellStyle name="Date" xfId="29" xr:uid="{9B0994D4-C34E-45F7-B61A-0D90A3168BD0}"/>
    <cellStyle name="Entered" xfId="30" xr:uid="{7822947D-A6CE-48DA-8CED-08A79CC38A6C}"/>
    <cellStyle name="F2" xfId="31" xr:uid="{6980FAB7-8C49-4A4D-BB8A-9AE200B04EC1}"/>
    <cellStyle name="F3" xfId="32" xr:uid="{CBF0DF97-E99E-4B11-8D90-70E41FCF438F}"/>
    <cellStyle name="F4" xfId="33" xr:uid="{37704CDC-5F91-4352-BDD8-EC10526A1C98}"/>
    <cellStyle name="F5" xfId="34" xr:uid="{482CB314-1616-4597-BDCF-81AE8E72E0B3}"/>
    <cellStyle name="F6" xfId="35" xr:uid="{2B19E013-297B-40AE-88C6-E98EF2B00657}"/>
    <cellStyle name="F7" xfId="36" xr:uid="{257388BC-F6F2-4B5E-B32E-30F423AFD450}"/>
    <cellStyle name="F8" xfId="37" xr:uid="{56CDBB21-3435-4BD7-93E6-6D08EDC5A548}"/>
    <cellStyle name="Fixed" xfId="38" xr:uid="{E96CC048-70C4-49DF-B3EB-115347D8B610}"/>
    <cellStyle name="Formula" xfId="39" xr:uid="{4D68EF41-79EB-4296-AD68-51055BCDF740}"/>
    <cellStyle name="Grey" xfId="40" xr:uid="{2C5DF7F4-1473-43BD-BB72-04FF6BB27A70}"/>
    <cellStyle name="Header1" xfId="41" xr:uid="{DECFCC58-A892-4CEA-8EB2-B7FA8A26D805}"/>
    <cellStyle name="Header2" xfId="42" xr:uid="{A441F490-57EA-4E2E-A80E-6682223284CC}"/>
    <cellStyle name="Heading1" xfId="43" xr:uid="{D06D63EB-906C-41A6-AC2F-46CFF4E29EAB}"/>
    <cellStyle name="Heading2" xfId="44" xr:uid="{B8A2F02D-BCAD-4B92-A847-3FC62EEFBC25}"/>
    <cellStyle name="Hyperlink" xfId="1" builtinId="8"/>
    <cellStyle name="Hypertextový odkaz" xfId="45" xr:uid="{9C677863-5F36-49D6-BC43-F03D1A20BBBE}"/>
    <cellStyle name="Input [yellow]" xfId="46" xr:uid="{AB6442A4-F7F0-4105-9975-5E55DE56CA70}"/>
    <cellStyle name="Neutral" xfId="4" builtinId="28"/>
    <cellStyle name="no dec" xfId="47" xr:uid="{D892C1CE-F6FE-4773-9DB6-3F9940DA839C}"/>
    <cellStyle name="Normal" xfId="0" builtinId="0"/>
    <cellStyle name="Normal - Style1" xfId="48" xr:uid="{37C661D3-4348-4996-9AA4-48C28617DACF}"/>
    <cellStyle name="Normal 10" xfId="80" xr:uid="{016996CC-F0E2-4FB9-B1E6-9318332D9BEB}"/>
    <cellStyle name="Normal 11" xfId="5" xr:uid="{31082E4B-0B00-4C3D-A9B2-C3C8627E1D52}"/>
    <cellStyle name="Normal 16" xfId="62" xr:uid="{0CFFFB35-A7E1-4E05-96FC-18C71AF30DAA}"/>
    <cellStyle name="Normal 2" xfId="49" xr:uid="{2A26C493-EFBC-4062-BB2A-C0A9D6016195}"/>
    <cellStyle name="Normal 2 2" xfId="50" xr:uid="{A3FEDC53-A8DF-449D-A7FD-875CFA733D78}"/>
    <cellStyle name="Normal 3" xfId="51" xr:uid="{649A49BB-C22A-44A1-8929-62520524D839}"/>
    <cellStyle name="Normal 3 2" xfId="75" xr:uid="{0EE82C73-54D1-46E2-8B19-72608E6CDDAE}"/>
    <cellStyle name="Normal 4" xfId="52" xr:uid="{732FD670-5FBA-49AE-B4E2-901CE0751481}"/>
    <cellStyle name="Normal 4 2" xfId="67" xr:uid="{C4BF200E-3856-44CC-A3D4-BD2098BF4404}"/>
    <cellStyle name="Normal 4 3" xfId="71" xr:uid="{54DFECDF-1EDF-4487-8115-74AC2ADA2F6E}"/>
    <cellStyle name="Normal 5" xfId="66" xr:uid="{4F2C1399-9520-47ED-A44E-356FC4927981}"/>
    <cellStyle name="Normal 6" xfId="70" xr:uid="{6B9B61EA-BD50-45B7-AF66-C2D1358DA693}"/>
    <cellStyle name="Normal 7" xfId="65" xr:uid="{8859DB2E-2FCB-4851-9498-38F419405EF4}"/>
    <cellStyle name="Normal 8" xfId="73" xr:uid="{6636BC45-3F14-4F53-A25E-401E87767880}"/>
    <cellStyle name="Normal 9" xfId="77" xr:uid="{30A4CBD0-EA65-4F6B-9FB6-78512D1D8928}"/>
    <cellStyle name="Percent" xfId="3" builtinId="5"/>
    <cellStyle name="Percent [2]" xfId="54" xr:uid="{04206E08-C113-4ABB-B3A2-511003C77208}"/>
    <cellStyle name="Percent 2" xfId="55" xr:uid="{8CE1CA09-4391-451D-89B7-0181565355F6}"/>
    <cellStyle name="Percent 3" xfId="63" xr:uid="{C1DB51B5-9F8E-44B3-A004-C78BF4FCDBB8}"/>
    <cellStyle name="Percent 4" xfId="72" xr:uid="{2ED3B843-0384-448C-9C88-09E39E4BCEAB}"/>
    <cellStyle name="Percent 5" xfId="74" xr:uid="{45C16885-0FE9-4457-B488-427CD1145CB0}"/>
    <cellStyle name="Percent 6" xfId="78" xr:uid="{1E1D65E3-FBF9-4EFD-883D-9B14F0AC7A65}"/>
    <cellStyle name="Percent 7" xfId="81" xr:uid="{5C9C65A9-03A1-4AF1-BE62-637BA95E3A1B}"/>
    <cellStyle name="Percent 8" xfId="53" xr:uid="{80C06CAF-58A9-429D-9610-4E283CB02ED3}"/>
    <cellStyle name="Popis" xfId="56" xr:uid="{4FFC6A4C-EF50-4668-A068-43C6948A1252}"/>
    <cellStyle name="RevList" xfId="57" xr:uid="{99B2F74F-6F85-48F7-8A4C-567FA7CFC46C}"/>
    <cellStyle name="Sledovaný hypertextový odkaz" xfId="58" xr:uid="{0BEEE799-B6AD-4A68-96EE-BF96E9281DC2}"/>
    <cellStyle name="Standard_BS14" xfId="59" xr:uid="{150F07E7-A893-4113-8A04-A52DB1F36CEB}"/>
    <cellStyle name="SubTitle" xfId="60" xr:uid="{E6F02F35-6A5B-4B95-A95B-7F8273731D8C}"/>
    <cellStyle name="Subtotal" xfId="61" xr:uid="{F5F72F2C-05EE-4286-AA6D-D0B64918C96D}"/>
  </cellStyles>
  <dxfs count="1">
    <dxf>
      <fill>
        <patternFill>
          <bgColor theme="7" tint="0.59996337778862885"/>
        </patternFill>
      </fill>
    </dxf>
  </dxfs>
  <tableStyles count="0" defaultTableStyle="TableStyleMedium2" defaultPivotStyle="PivotStyleLight16"/>
  <colors>
    <mruColors>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15 kVA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'Efficiency Tables'!$C$17:$G$17</c:f>
              <c:numCache>
                <c:formatCode>0.00%</c:formatCode>
                <c:ptCount val="5"/>
                <c:pt idx="0" formatCode="0%">
                  <c:v>0</c:v>
                </c:pt>
                <c:pt idx="1">
                  <c:v>0.16700000000000001</c:v>
                </c:pt>
                <c:pt idx="2" formatCode="0%">
                  <c:v>0.25</c:v>
                </c:pt>
                <c:pt idx="3" formatCode="0%">
                  <c:v>0.35</c:v>
                </c:pt>
                <c:pt idx="4" formatCode="0%">
                  <c:v>0.5</c:v>
                </c:pt>
              </c:numCache>
            </c:numRef>
          </c:xVal>
          <c:yVal>
            <c:numRef>
              <c:f>'Efficiency Tables'!$C$18:$G$18</c:f>
              <c:numCache>
                <c:formatCode>#,##0</c:formatCode>
                <c:ptCount val="5"/>
                <c:pt idx="0">
                  <c:v>35</c:v>
                </c:pt>
                <c:pt idx="1">
                  <c:v>50</c:v>
                </c:pt>
                <c:pt idx="2">
                  <c:v>69</c:v>
                </c:pt>
                <c:pt idx="3">
                  <c:v>104</c:v>
                </c:pt>
                <c:pt idx="4">
                  <c:v>181</c:v>
                </c:pt>
              </c:numCache>
            </c:numRef>
          </c:yVal>
          <c:smooth val="0"/>
          <c:extLst>
            <c:ext xmlns:c16="http://schemas.microsoft.com/office/drawing/2014/chart" uri="{C3380CC4-5D6E-409C-BE32-E72D297353CC}">
              <c16:uniqueId val="{00000000-3915-45B0-AC84-4DDF72216C57}"/>
            </c:ext>
          </c:extLst>
        </c:ser>
        <c:dLbls>
          <c:showLegendKey val="0"/>
          <c:showVal val="0"/>
          <c:showCatName val="0"/>
          <c:showSerName val="0"/>
          <c:showPercent val="0"/>
          <c:showBubbleSize val="0"/>
        </c:dLbls>
        <c:axId val="804950096"/>
        <c:axId val="804961136"/>
      </c:scatterChart>
      <c:valAx>
        <c:axId val="8049500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Load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961136"/>
        <c:crosses val="autoZero"/>
        <c:crossBetween val="midCat"/>
      </c:valAx>
      <c:valAx>
        <c:axId val="8049611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Load Losses (watts)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95009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30 kVA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'Efficiency Tables'!$C$17:$G$17</c:f>
              <c:numCache>
                <c:formatCode>0.00%</c:formatCode>
                <c:ptCount val="5"/>
                <c:pt idx="0" formatCode="0%">
                  <c:v>0</c:v>
                </c:pt>
                <c:pt idx="1">
                  <c:v>0.16700000000000001</c:v>
                </c:pt>
                <c:pt idx="2" formatCode="0%">
                  <c:v>0.25</c:v>
                </c:pt>
                <c:pt idx="3" formatCode="0%">
                  <c:v>0.35</c:v>
                </c:pt>
                <c:pt idx="4" formatCode="0%">
                  <c:v>0.5</c:v>
                </c:pt>
              </c:numCache>
            </c:numRef>
          </c:xVal>
          <c:yVal>
            <c:numRef>
              <c:f>'Efficiency Tables'!$C$19:$G$19</c:f>
              <c:numCache>
                <c:formatCode>#,##0</c:formatCode>
                <c:ptCount val="5"/>
                <c:pt idx="0">
                  <c:v>57</c:v>
                </c:pt>
                <c:pt idx="1">
                  <c:v>84</c:v>
                </c:pt>
                <c:pt idx="2">
                  <c:v>118</c:v>
                </c:pt>
                <c:pt idx="3">
                  <c:v>176</c:v>
                </c:pt>
                <c:pt idx="4">
                  <c:v>310</c:v>
                </c:pt>
              </c:numCache>
            </c:numRef>
          </c:yVal>
          <c:smooth val="0"/>
          <c:extLst>
            <c:ext xmlns:c16="http://schemas.microsoft.com/office/drawing/2014/chart" uri="{C3380CC4-5D6E-409C-BE32-E72D297353CC}">
              <c16:uniqueId val="{00000001-0070-469C-958A-FDEE1EA3EB01}"/>
            </c:ext>
          </c:extLst>
        </c:ser>
        <c:dLbls>
          <c:showLegendKey val="0"/>
          <c:showVal val="0"/>
          <c:showCatName val="0"/>
          <c:showSerName val="0"/>
          <c:showPercent val="0"/>
          <c:showBubbleSize val="0"/>
        </c:dLbls>
        <c:axId val="804950096"/>
        <c:axId val="804961136"/>
      </c:scatterChart>
      <c:valAx>
        <c:axId val="8049500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Load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961136"/>
        <c:crosses val="autoZero"/>
        <c:crossBetween val="midCat"/>
      </c:valAx>
      <c:valAx>
        <c:axId val="8049611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Load Losses (watts)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95009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45 kVA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'Efficiency Tables'!$C$17:$G$17</c:f>
              <c:numCache>
                <c:formatCode>0.00%</c:formatCode>
                <c:ptCount val="5"/>
                <c:pt idx="0" formatCode="0%">
                  <c:v>0</c:v>
                </c:pt>
                <c:pt idx="1">
                  <c:v>0.16700000000000001</c:v>
                </c:pt>
                <c:pt idx="2" formatCode="0%">
                  <c:v>0.25</c:v>
                </c:pt>
                <c:pt idx="3" formatCode="0%">
                  <c:v>0.35</c:v>
                </c:pt>
                <c:pt idx="4" formatCode="0%">
                  <c:v>0.5</c:v>
                </c:pt>
              </c:numCache>
            </c:numRef>
          </c:xVal>
          <c:yVal>
            <c:numRef>
              <c:f>'Efficiency Tables'!$C$20:$G$20</c:f>
              <c:numCache>
                <c:formatCode>#,##0</c:formatCode>
                <c:ptCount val="5"/>
                <c:pt idx="0">
                  <c:v>78</c:v>
                </c:pt>
                <c:pt idx="1">
                  <c:v>113</c:v>
                </c:pt>
                <c:pt idx="2">
                  <c:v>156</c:v>
                </c:pt>
                <c:pt idx="3">
                  <c:v>234</c:v>
                </c:pt>
                <c:pt idx="4">
                  <c:v>406</c:v>
                </c:pt>
              </c:numCache>
            </c:numRef>
          </c:yVal>
          <c:smooth val="0"/>
          <c:extLst>
            <c:ext xmlns:c16="http://schemas.microsoft.com/office/drawing/2014/chart" uri="{C3380CC4-5D6E-409C-BE32-E72D297353CC}">
              <c16:uniqueId val="{00000001-506A-4CD7-8221-4E0F941EDAF5}"/>
            </c:ext>
          </c:extLst>
        </c:ser>
        <c:dLbls>
          <c:showLegendKey val="0"/>
          <c:showVal val="0"/>
          <c:showCatName val="0"/>
          <c:showSerName val="0"/>
          <c:showPercent val="0"/>
          <c:showBubbleSize val="0"/>
        </c:dLbls>
        <c:axId val="804950096"/>
        <c:axId val="804961136"/>
      </c:scatterChart>
      <c:valAx>
        <c:axId val="8049500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Load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961136"/>
        <c:crosses val="autoZero"/>
        <c:crossBetween val="midCat"/>
      </c:valAx>
      <c:valAx>
        <c:axId val="8049611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Load Losses (watts)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95009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75 kVA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'Efficiency Tables'!$C$17:$G$17</c:f>
              <c:numCache>
                <c:formatCode>0.00%</c:formatCode>
                <c:ptCount val="5"/>
                <c:pt idx="0" formatCode="0%">
                  <c:v>0</c:v>
                </c:pt>
                <c:pt idx="1">
                  <c:v>0.16700000000000001</c:v>
                </c:pt>
                <c:pt idx="2" formatCode="0%">
                  <c:v>0.25</c:v>
                </c:pt>
                <c:pt idx="3" formatCode="0%">
                  <c:v>0.35</c:v>
                </c:pt>
                <c:pt idx="4" formatCode="0%">
                  <c:v>0.5</c:v>
                </c:pt>
              </c:numCache>
            </c:numRef>
          </c:xVal>
          <c:yVal>
            <c:numRef>
              <c:f>'Efficiency Tables'!$C$21:$G$21</c:f>
              <c:numCache>
                <c:formatCode>#,##0</c:formatCode>
                <c:ptCount val="5"/>
                <c:pt idx="0">
                  <c:v>111</c:v>
                </c:pt>
                <c:pt idx="1">
                  <c:v>164</c:v>
                </c:pt>
                <c:pt idx="2">
                  <c:v>230</c:v>
                </c:pt>
                <c:pt idx="3">
                  <c:v>348</c:v>
                </c:pt>
                <c:pt idx="4">
                  <c:v>611</c:v>
                </c:pt>
              </c:numCache>
            </c:numRef>
          </c:yVal>
          <c:smooth val="0"/>
          <c:extLst>
            <c:ext xmlns:c16="http://schemas.microsoft.com/office/drawing/2014/chart" uri="{C3380CC4-5D6E-409C-BE32-E72D297353CC}">
              <c16:uniqueId val="{00000001-4A06-4AFB-8E04-96B4FDC7DCB2}"/>
            </c:ext>
          </c:extLst>
        </c:ser>
        <c:dLbls>
          <c:showLegendKey val="0"/>
          <c:showVal val="0"/>
          <c:showCatName val="0"/>
          <c:showSerName val="0"/>
          <c:showPercent val="0"/>
          <c:showBubbleSize val="0"/>
        </c:dLbls>
        <c:axId val="804950096"/>
        <c:axId val="804961136"/>
      </c:scatterChart>
      <c:valAx>
        <c:axId val="8049500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Load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961136"/>
        <c:crosses val="autoZero"/>
        <c:crossBetween val="midCat"/>
      </c:valAx>
      <c:valAx>
        <c:axId val="8049611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Load Losses (watts)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95009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112.5 kVA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'Efficiency Tables'!$C$17:$G$17</c:f>
              <c:numCache>
                <c:formatCode>0.00%</c:formatCode>
                <c:ptCount val="5"/>
                <c:pt idx="0" formatCode="0%">
                  <c:v>0</c:v>
                </c:pt>
                <c:pt idx="1">
                  <c:v>0.16700000000000001</c:v>
                </c:pt>
                <c:pt idx="2" formatCode="0%">
                  <c:v>0.25</c:v>
                </c:pt>
                <c:pt idx="3" formatCode="0%">
                  <c:v>0.35</c:v>
                </c:pt>
                <c:pt idx="4" formatCode="0%">
                  <c:v>0.5</c:v>
                </c:pt>
              </c:numCache>
            </c:numRef>
          </c:xVal>
          <c:yVal>
            <c:numRef>
              <c:f>'Efficiency Tables'!$C$22:$G$22</c:f>
              <c:numCache>
                <c:formatCode>#,##0</c:formatCode>
                <c:ptCount val="5"/>
                <c:pt idx="0">
                  <c:v>164</c:v>
                </c:pt>
                <c:pt idx="1">
                  <c:v>232</c:v>
                </c:pt>
                <c:pt idx="2">
                  <c:v>316</c:v>
                </c:pt>
                <c:pt idx="3">
                  <c:v>467</c:v>
                </c:pt>
                <c:pt idx="4">
                  <c:v>801</c:v>
                </c:pt>
              </c:numCache>
            </c:numRef>
          </c:yVal>
          <c:smooth val="0"/>
          <c:extLst>
            <c:ext xmlns:c16="http://schemas.microsoft.com/office/drawing/2014/chart" uri="{C3380CC4-5D6E-409C-BE32-E72D297353CC}">
              <c16:uniqueId val="{00000001-1451-4774-B32A-EDF6BB4FF2FD}"/>
            </c:ext>
          </c:extLst>
        </c:ser>
        <c:dLbls>
          <c:showLegendKey val="0"/>
          <c:showVal val="0"/>
          <c:showCatName val="0"/>
          <c:showSerName val="0"/>
          <c:showPercent val="0"/>
          <c:showBubbleSize val="0"/>
        </c:dLbls>
        <c:axId val="804950096"/>
        <c:axId val="804961136"/>
      </c:scatterChart>
      <c:valAx>
        <c:axId val="8049500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Load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961136"/>
        <c:crosses val="autoZero"/>
        <c:crossBetween val="midCat"/>
      </c:valAx>
      <c:valAx>
        <c:axId val="8049611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Load Losses (watts)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95009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150 kVA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'Efficiency Tables'!$C$17:$G$17</c:f>
              <c:numCache>
                <c:formatCode>0.00%</c:formatCode>
                <c:ptCount val="5"/>
                <c:pt idx="0" formatCode="0%">
                  <c:v>0</c:v>
                </c:pt>
                <c:pt idx="1">
                  <c:v>0.16700000000000001</c:v>
                </c:pt>
                <c:pt idx="2" formatCode="0%">
                  <c:v>0.25</c:v>
                </c:pt>
                <c:pt idx="3" formatCode="0%">
                  <c:v>0.35</c:v>
                </c:pt>
                <c:pt idx="4" formatCode="0%">
                  <c:v>0.5</c:v>
                </c:pt>
              </c:numCache>
            </c:numRef>
          </c:xVal>
          <c:yVal>
            <c:numRef>
              <c:f>'Efficiency Tables'!$C$23:$G$23</c:f>
              <c:numCache>
                <c:formatCode>#,##0</c:formatCode>
                <c:ptCount val="5"/>
                <c:pt idx="0">
                  <c:v>203</c:v>
                </c:pt>
                <c:pt idx="1">
                  <c:v>284</c:v>
                </c:pt>
                <c:pt idx="2">
                  <c:v>386</c:v>
                </c:pt>
                <c:pt idx="3">
                  <c:v>567</c:v>
                </c:pt>
                <c:pt idx="4">
                  <c:v>969</c:v>
                </c:pt>
              </c:numCache>
            </c:numRef>
          </c:yVal>
          <c:smooth val="0"/>
          <c:extLst>
            <c:ext xmlns:c16="http://schemas.microsoft.com/office/drawing/2014/chart" uri="{C3380CC4-5D6E-409C-BE32-E72D297353CC}">
              <c16:uniqueId val="{00000001-C7DE-443D-8968-B48094F0F8B4}"/>
            </c:ext>
          </c:extLst>
        </c:ser>
        <c:dLbls>
          <c:showLegendKey val="0"/>
          <c:showVal val="0"/>
          <c:showCatName val="0"/>
          <c:showSerName val="0"/>
          <c:showPercent val="0"/>
          <c:showBubbleSize val="0"/>
        </c:dLbls>
        <c:axId val="804950096"/>
        <c:axId val="804961136"/>
      </c:scatterChart>
      <c:valAx>
        <c:axId val="8049500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Load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961136"/>
        <c:crosses val="autoZero"/>
        <c:crossBetween val="midCat"/>
      </c:valAx>
      <c:valAx>
        <c:axId val="8049611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Load Losses (watts)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95009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225 kVA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'Efficiency Tables'!$C$17:$G$17</c:f>
              <c:numCache>
                <c:formatCode>0.00%</c:formatCode>
                <c:ptCount val="5"/>
                <c:pt idx="0" formatCode="0%">
                  <c:v>0</c:v>
                </c:pt>
                <c:pt idx="1">
                  <c:v>0.16700000000000001</c:v>
                </c:pt>
                <c:pt idx="2" formatCode="0%">
                  <c:v>0.25</c:v>
                </c:pt>
                <c:pt idx="3" formatCode="0%">
                  <c:v>0.35</c:v>
                </c:pt>
                <c:pt idx="4" formatCode="0%">
                  <c:v>0.5</c:v>
                </c:pt>
              </c:numCache>
            </c:numRef>
          </c:xVal>
          <c:yVal>
            <c:numRef>
              <c:f>'Efficiency Tables'!$C$24:$G$24</c:f>
              <c:numCache>
                <c:formatCode>#,##0</c:formatCode>
                <c:ptCount val="5"/>
                <c:pt idx="0">
                  <c:v>319</c:v>
                </c:pt>
                <c:pt idx="1">
                  <c:v>406</c:v>
                </c:pt>
                <c:pt idx="2">
                  <c:v>515</c:v>
                </c:pt>
                <c:pt idx="3">
                  <c:v>709</c:v>
                </c:pt>
                <c:pt idx="4">
                  <c:v>1140</c:v>
                </c:pt>
              </c:numCache>
            </c:numRef>
          </c:yVal>
          <c:smooth val="0"/>
          <c:extLst>
            <c:ext xmlns:c16="http://schemas.microsoft.com/office/drawing/2014/chart" uri="{C3380CC4-5D6E-409C-BE32-E72D297353CC}">
              <c16:uniqueId val="{00000001-8489-4661-8F56-A091D7A00BDC}"/>
            </c:ext>
          </c:extLst>
        </c:ser>
        <c:dLbls>
          <c:showLegendKey val="0"/>
          <c:showVal val="0"/>
          <c:showCatName val="0"/>
          <c:showSerName val="0"/>
          <c:showPercent val="0"/>
          <c:showBubbleSize val="0"/>
        </c:dLbls>
        <c:axId val="804950096"/>
        <c:axId val="804961136"/>
      </c:scatterChart>
      <c:valAx>
        <c:axId val="8049500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Load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961136"/>
        <c:crosses val="autoZero"/>
        <c:crossBetween val="midCat"/>
      </c:valAx>
      <c:valAx>
        <c:axId val="8049611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Load Losses (watts)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95009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500 kVA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'Efficiency Tables'!$C$17:$G$17</c:f>
              <c:numCache>
                <c:formatCode>0.00%</c:formatCode>
                <c:ptCount val="5"/>
                <c:pt idx="0" formatCode="0%">
                  <c:v>0</c:v>
                </c:pt>
                <c:pt idx="1">
                  <c:v>0.16700000000000001</c:v>
                </c:pt>
                <c:pt idx="2" formatCode="0%">
                  <c:v>0.25</c:v>
                </c:pt>
                <c:pt idx="3" formatCode="0%">
                  <c:v>0.35</c:v>
                </c:pt>
                <c:pt idx="4" formatCode="0%">
                  <c:v>0.5</c:v>
                </c:pt>
              </c:numCache>
            </c:numRef>
          </c:xVal>
          <c:yVal>
            <c:numRef>
              <c:f>'Efficiency Tables'!$C$26:$G$26</c:f>
              <c:numCache>
                <c:formatCode>#,##0</c:formatCode>
                <c:ptCount val="5"/>
                <c:pt idx="0">
                  <c:v>558</c:v>
                </c:pt>
                <c:pt idx="1">
                  <c:v>734</c:v>
                </c:pt>
                <c:pt idx="2">
                  <c:v>956</c:v>
                </c:pt>
                <c:pt idx="3">
                  <c:v>1348</c:v>
                </c:pt>
                <c:pt idx="4">
                  <c:v>2216</c:v>
                </c:pt>
              </c:numCache>
            </c:numRef>
          </c:yVal>
          <c:smooth val="0"/>
          <c:extLst>
            <c:ext xmlns:c16="http://schemas.microsoft.com/office/drawing/2014/chart" uri="{C3380CC4-5D6E-409C-BE32-E72D297353CC}">
              <c16:uniqueId val="{00000001-F938-4E15-B66F-B3412B462B60}"/>
            </c:ext>
          </c:extLst>
        </c:ser>
        <c:dLbls>
          <c:showLegendKey val="0"/>
          <c:showVal val="0"/>
          <c:showCatName val="0"/>
          <c:showSerName val="0"/>
          <c:showPercent val="0"/>
          <c:showBubbleSize val="0"/>
        </c:dLbls>
        <c:axId val="804950096"/>
        <c:axId val="804961136"/>
      </c:scatterChart>
      <c:valAx>
        <c:axId val="8049500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Load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961136"/>
        <c:crosses val="autoZero"/>
        <c:crossBetween val="midCat"/>
      </c:valAx>
      <c:valAx>
        <c:axId val="8049611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Load Losses (watts)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95009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15 kVA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'Efficiency Tables'!$C$31:$G$31</c:f>
              <c:numCache>
                <c:formatCode>0.00%</c:formatCode>
                <c:ptCount val="5"/>
                <c:pt idx="0" formatCode="0%">
                  <c:v>0</c:v>
                </c:pt>
                <c:pt idx="1">
                  <c:v>0.16700000000000001</c:v>
                </c:pt>
                <c:pt idx="2" formatCode="0%">
                  <c:v>0.25</c:v>
                </c:pt>
                <c:pt idx="3" formatCode="0%">
                  <c:v>0.35</c:v>
                </c:pt>
                <c:pt idx="4" formatCode="0%">
                  <c:v>0.5</c:v>
                </c:pt>
              </c:numCache>
            </c:numRef>
          </c:xVal>
          <c:yVal>
            <c:numRef>
              <c:f>'Efficiency Tables'!$C$32:$G$32</c:f>
              <c:numCache>
                <c:formatCode>#,##0</c:formatCode>
                <c:ptCount val="5"/>
                <c:pt idx="0">
                  <c:v>297.32037394939096</c:v>
                </c:pt>
                <c:pt idx="1">
                  <c:v>317.48523801818806</c:v>
                </c:pt>
                <c:pt idx="2">
                  <c:v>348.01823302919979</c:v>
                </c:pt>
                <c:pt idx="3">
                  <c:v>402.89413756423505</c:v>
                </c:pt>
                <c:pt idx="4">
                  <c:v>522.27595247726492</c:v>
                </c:pt>
              </c:numCache>
            </c:numRef>
          </c:yVal>
          <c:smooth val="0"/>
          <c:extLst>
            <c:ext xmlns:c16="http://schemas.microsoft.com/office/drawing/2014/chart" uri="{C3380CC4-5D6E-409C-BE32-E72D297353CC}">
              <c16:uniqueId val="{00000001-C7E4-462E-935F-4CE2BB3FF9B1}"/>
            </c:ext>
          </c:extLst>
        </c:ser>
        <c:dLbls>
          <c:showLegendKey val="0"/>
          <c:showVal val="0"/>
          <c:showCatName val="0"/>
          <c:showSerName val="0"/>
          <c:showPercent val="0"/>
          <c:showBubbleSize val="0"/>
        </c:dLbls>
        <c:axId val="804950096"/>
        <c:axId val="804961136"/>
      </c:scatterChart>
      <c:valAx>
        <c:axId val="8049500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Load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961136"/>
        <c:crosses val="autoZero"/>
        <c:crossBetween val="midCat"/>
      </c:valAx>
      <c:valAx>
        <c:axId val="8049611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Load Losses (watts)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95009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30 kVA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'Efficiency Tables'!$C$31:$G$31</c:f>
              <c:numCache>
                <c:formatCode>0.00%</c:formatCode>
                <c:ptCount val="5"/>
                <c:pt idx="0" formatCode="0%">
                  <c:v>0</c:v>
                </c:pt>
                <c:pt idx="1">
                  <c:v>0.16700000000000001</c:v>
                </c:pt>
                <c:pt idx="2" formatCode="0%">
                  <c:v>0.25</c:v>
                </c:pt>
                <c:pt idx="3" formatCode="0%">
                  <c:v>0.35</c:v>
                </c:pt>
                <c:pt idx="4" formatCode="0%">
                  <c:v>0.5</c:v>
                </c:pt>
              </c:numCache>
            </c:numRef>
          </c:xVal>
          <c:yVal>
            <c:numRef>
              <c:f>'Efficiency Tables'!$C$33:$G$33</c:f>
              <c:numCache>
                <c:formatCode>#,##0</c:formatCode>
                <c:ptCount val="5"/>
                <c:pt idx="0">
                  <c:v>453.4886511753337</c:v>
                </c:pt>
                <c:pt idx="1">
                  <c:v>484.24516101764033</c:v>
                </c:pt>
                <c:pt idx="2">
                  <c:v>530.81568876170877</c:v>
                </c:pt>
                <c:pt idx="3">
                  <c:v>614.5153007292879</c:v>
                </c:pt>
                <c:pt idx="4">
                  <c:v>796.6027153946161</c:v>
                </c:pt>
              </c:numCache>
            </c:numRef>
          </c:yVal>
          <c:smooth val="0"/>
          <c:extLst>
            <c:ext xmlns:c16="http://schemas.microsoft.com/office/drawing/2014/chart" uri="{C3380CC4-5D6E-409C-BE32-E72D297353CC}">
              <c16:uniqueId val="{00000001-2E87-46A4-A00A-89D1509DE19D}"/>
            </c:ext>
          </c:extLst>
        </c:ser>
        <c:dLbls>
          <c:showLegendKey val="0"/>
          <c:showVal val="0"/>
          <c:showCatName val="0"/>
          <c:showSerName val="0"/>
          <c:showPercent val="0"/>
          <c:showBubbleSize val="0"/>
        </c:dLbls>
        <c:axId val="804950096"/>
        <c:axId val="804961136"/>
      </c:scatterChart>
      <c:valAx>
        <c:axId val="8049500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Load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961136"/>
        <c:crosses val="autoZero"/>
        <c:crossBetween val="midCat"/>
      </c:valAx>
      <c:valAx>
        <c:axId val="8049611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Load Losses (watts)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95009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45 kVA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'Efficiency Tables'!$C$31:$G$31</c:f>
              <c:numCache>
                <c:formatCode>0.00%</c:formatCode>
                <c:ptCount val="5"/>
                <c:pt idx="0" formatCode="0%">
                  <c:v>0</c:v>
                </c:pt>
                <c:pt idx="1">
                  <c:v>0.16700000000000001</c:v>
                </c:pt>
                <c:pt idx="2" formatCode="0%">
                  <c:v>0.25</c:v>
                </c:pt>
                <c:pt idx="3" formatCode="0%">
                  <c:v>0.35</c:v>
                </c:pt>
                <c:pt idx="4" formatCode="0%">
                  <c:v>0.5</c:v>
                </c:pt>
              </c:numCache>
            </c:numRef>
          </c:xVal>
          <c:yVal>
            <c:numRef>
              <c:f>'Efficiency Tables'!$C$34:$G$34</c:f>
              <c:numCache>
                <c:formatCode>#,##0</c:formatCode>
                <c:ptCount val="5"/>
                <c:pt idx="0">
                  <c:v>653.70439120859362</c:v>
                </c:pt>
                <c:pt idx="1">
                  <c:v>698.03993409386123</c:v>
                </c:pt>
                <c:pt idx="2">
                  <c:v>765.17140123928436</c:v>
                </c:pt>
                <c:pt idx="3">
                  <c:v>885.8244842742273</c:v>
                </c:pt>
                <c:pt idx="4">
                  <c:v>1148.3036934937843</c:v>
                </c:pt>
              </c:numCache>
            </c:numRef>
          </c:yVal>
          <c:smooth val="0"/>
          <c:extLst>
            <c:ext xmlns:c16="http://schemas.microsoft.com/office/drawing/2014/chart" uri="{C3380CC4-5D6E-409C-BE32-E72D297353CC}">
              <c16:uniqueId val="{00000001-E20F-436B-B815-A66BFD3C543B}"/>
            </c:ext>
          </c:extLst>
        </c:ser>
        <c:dLbls>
          <c:showLegendKey val="0"/>
          <c:showVal val="0"/>
          <c:showCatName val="0"/>
          <c:showSerName val="0"/>
          <c:showPercent val="0"/>
          <c:showBubbleSize val="0"/>
        </c:dLbls>
        <c:axId val="804950096"/>
        <c:axId val="804961136"/>
      </c:scatterChart>
      <c:valAx>
        <c:axId val="8049500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Load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961136"/>
        <c:crosses val="autoZero"/>
        <c:crossBetween val="midCat"/>
      </c:valAx>
      <c:valAx>
        <c:axId val="8049611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Load Losses (watts)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95009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75 kVA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'Efficiency Tables'!$C$31:$G$31</c:f>
              <c:numCache>
                <c:formatCode>0.00%</c:formatCode>
                <c:ptCount val="5"/>
                <c:pt idx="0" formatCode="0%">
                  <c:v>0</c:v>
                </c:pt>
                <c:pt idx="1">
                  <c:v>0.16700000000000001</c:v>
                </c:pt>
                <c:pt idx="2" formatCode="0%">
                  <c:v>0.25</c:v>
                </c:pt>
                <c:pt idx="3" formatCode="0%">
                  <c:v>0.35</c:v>
                </c:pt>
                <c:pt idx="4" formatCode="0%">
                  <c:v>0.5</c:v>
                </c:pt>
              </c:numCache>
            </c:numRef>
          </c:xVal>
          <c:yVal>
            <c:numRef>
              <c:f>'Efficiency Tables'!$C$35:$G$35</c:f>
              <c:numCache>
                <c:formatCode>#,##0</c:formatCode>
                <c:ptCount val="5"/>
                <c:pt idx="0">
                  <c:v>856.92336734235244</c:v>
                </c:pt>
                <c:pt idx="1">
                  <c:v>915.04162876622547</c:v>
                </c:pt>
                <c:pt idx="2">
                  <c:v>1003.0424494040236</c:v>
                </c:pt>
                <c:pt idx="3">
                  <c:v>1161.2033055723409</c:v>
                </c:pt>
                <c:pt idx="4">
                  <c:v>1505.2801862644401</c:v>
                </c:pt>
              </c:numCache>
            </c:numRef>
          </c:yVal>
          <c:smooth val="0"/>
          <c:extLst>
            <c:ext xmlns:c16="http://schemas.microsoft.com/office/drawing/2014/chart" uri="{C3380CC4-5D6E-409C-BE32-E72D297353CC}">
              <c16:uniqueId val="{00000001-4206-4B0F-AF90-09F9F3B5C0F0}"/>
            </c:ext>
          </c:extLst>
        </c:ser>
        <c:dLbls>
          <c:showLegendKey val="0"/>
          <c:showVal val="0"/>
          <c:showCatName val="0"/>
          <c:showSerName val="0"/>
          <c:showPercent val="0"/>
          <c:showBubbleSize val="0"/>
        </c:dLbls>
        <c:axId val="804950096"/>
        <c:axId val="804961136"/>
      </c:scatterChart>
      <c:valAx>
        <c:axId val="8049500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Load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961136"/>
        <c:crosses val="autoZero"/>
        <c:crossBetween val="midCat"/>
      </c:valAx>
      <c:valAx>
        <c:axId val="8049611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Load Losses (watts)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95009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112.5 kVA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'Efficiency Tables'!$C$31:$G$31</c:f>
              <c:numCache>
                <c:formatCode>0.00%</c:formatCode>
                <c:ptCount val="5"/>
                <c:pt idx="0" formatCode="0%">
                  <c:v>0</c:v>
                </c:pt>
                <c:pt idx="1">
                  <c:v>0.16700000000000001</c:v>
                </c:pt>
                <c:pt idx="2" formatCode="0%">
                  <c:v>0.25</c:v>
                </c:pt>
                <c:pt idx="3" formatCode="0%">
                  <c:v>0.35</c:v>
                </c:pt>
                <c:pt idx="4" formatCode="0%">
                  <c:v>0.5</c:v>
                </c:pt>
              </c:numCache>
            </c:numRef>
          </c:xVal>
          <c:yVal>
            <c:numRef>
              <c:f>'Efficiency Tables'!$C$36:$G$36</c:f>
              <c:numCache>
                <c:formatCode>#,##0</c:formatCode>
                <c:ptCount val="5"/>
                <c:pt idx="0">
                  <c:v>1164.2545282934063</c:v>
                </c:pt>
                <c:pt idx="1">
                  <c:v>1243.2166054382246</c:v>
                </c:pt>
                <c:pt idx="2">
                  <c:v>1362.7784680571021</c:v>
                </c:pt>
                <c:pt idx="3">
                  <c:v>1577.662902313823</c:v>
                </c:pt>
                <c:pt idx="4">
                  <c:v>2045.1411876466634</c:v>
                </c:pt>
              </c:numCache>
            </c:numRef>
          </c:yVal>
          <c:smooth val="0"/>
          <c:extLst>
            <c:ext xmlns:c16="http://schemas.microsoft.com/office/drawing/2014/chart" uri="{C3380CC4-5D6E-409C-BE32-E72D297353CC}">
              <c16:uniqueId val="{00000001-71ED-459C-B9C7-7F0CAEA79A1E}"/>
            </c:ext>
          </c:extLst>
        </c:ser>
        <c:dLbls>
          <c:showLegendKey val="0"/>
          <c:showVal val="0"/>
          <c:showCatName val="0"/>
          <c:showSerName val="0"/>
          <c:showPercent val="0"/>
          <c:showBubbleSize val="0"/>
        </c:dLbls>
        <c:axId val="804950096"/>
        <c:axId val="804961136"/>
      </c:scatterChart>
      <c:valAx>
        <c:axId val="8049500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Load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961136"/>
        <c:crosses val="autoZero"/>
        <c:crossBetween val="midCat"/>
      </c:valAx>
      <c:valAx>
        <c:axId val="8049611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Load Losses (watts)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95009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150 kVA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'Efficiency Tables'!$C$31:$G$31</c:f>
              <c:numCache>
                <c:formatCode>0.00%</c:formatCode>
                <c:ptCount val="5"/>
                <c:pt idx="0" formatCode="0%">
                  <c:v>0</c:v>
                </c:pt>
                <c:pt idx="1">
                  <c:v>0.16700000000000001</c:v>
                </c:pt>
                <c:pt idx="2" formatCode="0%">
                  <c:v>0.25</c:v>
                </c:pt>
                <c:pt idx="3" formatCode="0%">
                  <c:v>0.35</c:v>
                </c:pt>
                <c:pt idx="4" formatCode="0%">
                  <c:v>0.5</c:v>
                </c:pt>
              </c:numCache>
            </c:numRef>
          </c:xVal>
          <c:yVal>
            <c:numRef>
              <c:f>'Efficiency Tables'!$C$37:$G$37</c:f>
              <c:numCache>
                <c:formatCode>#,##0</c:formatCode>
                <c:ptCount val="5"/>
                <c:pt idx="0">
                  <c:v>1510.6277585509461</c:v>
                </c:pt>
                <c:pt idx="1">
                  <c:v>1613.0815628600867</c:v>
                </c:pt>
                <c:pt idx="2">
                  <c:v>1768.213850643308</c:v>
                </c:pt>
                <c:pt idx="3">
                  <c:v>2047.0277898465681</c:v>
                </c:pt>
                <c:pt idx="4">
                  <c:v>2653.5838797582246</c:v>
                </c:pt>
              </c:numCache>
            </c:numRef>
          </c:yVal>
          <c:smooth val="0"/>
          <c:extLst>
            <c:ext xmlns:c16="http://schemas.microsoft.com/office/drawing/2014/chart" uri="{C3380CC4-5D6E-409C-BE32-E72D297353CC}">
              <c16:uniqueId val="{00000001-0CD1-43F6-AE1D-85DDDAFE8BCC}"/>
            </c:ext>
          </c:extLst>
        </c:ser>
        <c:dLbls>
          <c:showLegendKey val="0"/>
          <c:showVal val="0"/>
          <c:showCatName val="0"/>
          <c:showSerName val="0"/>
          <c:showPercent val="0"/>
          <c:showBubbleSize val="0"/>
        </c:dLbls>
        <c:axId val="804950096"/>
        <c:axId val="804961136"/>
      </c:scatterChart>
      <c:valAx>
        <c:axId val="8049500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Load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961136"/>
        <c:crosses val="autoZero"/>
        <c:crossBetween val="midCat"/>
      </c:valAx>
      <c:valAx>
        <c:axId val="8049611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Load Losses (watts)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95009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225 kVA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'Efficiency Tables'!$C$31:$G$31</c:f>
              <c:numCache>
                <c:formatCode>0.00%</c:formatCode>
                <c:ptCount val="5"/>
                <c:pt idx="0" formatCode="0%">
                  <c:v>0</c:v>
                </c:pt>
                <c:pt idx="1">
                  <c:v>0.16700000000000001</c:v>
                </c:pt>
                <c:pt idx="2" formatCode="0%">
                  <c:v>0.25</c:v>
                </c:pt>
                <c:pt idx="3" formatCode="0%">
                  <c:v>0.35</c:v>
                </c:pt>
                <c:pt idx="4" formatCode="0%">
                  <c:v>0.5</c:v>
                </c:pt>
              </c:numCache>
            </c:numRef>
          </c:xVal>
          <c:yVal>
            <c:numRef>
              <c:f>'Efficiency Tables'!$C$38:$G$38</c:f>
              <c:numCache>
                <c:formatCode>#,##0</c:formatCode>
                <c:ptCount val="5"/>
                <c:pt idx="0">
                  <c:v>1818.9599982021662</c:v>
                </c:pt>
                <c:pt idx="1">
                  <c:v>1942.3255133974669</c:v>
                </c:pt>
                <c:pt idx="2">
                  <c:v>2129.1216478587744</c:v>
                </c:pt>
                <c:pt idx="3">
                  <c:v>2464.8439325057748</c:v>
                </c:pt>
                <c:pt idx="4">
                  <c:v>3195.2033860309439</c:v>
                </c:pt>
              </c:numCache>
            </c:numRef>
          </c:yVal>
          <c:smooth val="0"/>
          <c:extLst>
            <c:ext xmlns:c16="http://schemas.microsoft.com/office/drawing/2014/chart" uri="{C3380CC4-5D6E-409C-BE32-E72D297353CC}">
              <c16:uniqueId val="{00000001-C2FD-4782-A5BA-49908B6D48D6}"/>
            </c:ext>
          </c:extLst>
        </c:ser>
        <c:dLbls>
          <c:showLegendKey val="0"/>
          <c:showVal val="0"/>
          <c:showCatName val="0"/>
          <c:showSerName val="0"/>
          <c:showPercent val="0"/>
          <c:showBubbleSize val="0"/>
        </c:dLbls>
        <c:axId val="804950096"/>
        <c:axId val="804961136"/>
      </c:scatterChart>
      <c:valAx>
        <c:axId val="8049500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Load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961136"/>
        <c:crosses val="autoZero"/>
        <c:crossBetween val="midCat"/>
      </c:valAx>
      <c:valAx>
        <c:axId val="8049611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Load Losses (watts)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95009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500 kVA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'Efficiency Tables'!$C$31:$G$31</c:f>
              <c:numCache>
                <c:formatCode>0.00%</c:formatCode>
                <c:ptCount val="5"/>
                <c:pt idx="0" formatCode="0%">
                  <c:v>0</c:v>
                </c:pt>
                <c:pt idx="1">
                  <c:v>0.16700000000000001</c:v>
                </c:pt>
                <c:pt idx="2" formatCode="0%">
                  <c:v>0.25</c:v>
                </c:pt>
                <c:pt idx="3" formatCode="0%">
                  <c:v>0.35</c:v>
                </c:pt>
                <c:pt idx="4" formatCode="0%">
                  <c:v>0.5</c:v>
                </c:pt>
              </c:numCache>
            </c:numRef>
          </c:xVal>
          <c:yVal>
            <c:numRef>
              <c:f>'Efficiency Tables'!$C$40:$G$40</c:f>
              <c:numCache>
                <c:formatCode>#,##0</c:formatCode>
                <c:ptCount val="5"/>
                <c:pt idx="0">
                  <c:v>3512.7851588835451</c:v>
                </c:pt>
                <c:pt idx="1">
                  <c:v>3751.0292936222959</c:v>
                </c:pt>
                <c:pt idx="2">
                  <c:v>4111.7709754190637</c:v>
                </c:pt>
                <c:pt idx="3">
                  <c:v>4760.1196252959626</c:v>
                </c:pt>
                <c:pt idx="4">
                  <c:v>6170.593660749907</c:v>
                </c:pt>
              </c:numCache>
            </c:numRef>
          </c:yVal>
          <c:smooth val="0"/>
          <c:extLst>
            <c:ext xmlns:c16="http://schemas.microsoft.com/office/drawing/2014/chart" uri="{C3380CC4-5D6E-409C-BE32-E72D297353CC}">
              <c16:uniqueId val="{00000001-6DE9-4C8B-A4BD-577924088D78}"/>
            </c:ext>
          </c:extLst>
        </c:ser>
        <c:dLbls>
          <c:showLegendKey val="0"/>
          <c:showVal val="0"/>
          <c:showCatName val="0"/>
          <c:showSerName val="0"/>
          <c:showPercent val="0"/>
          <c:showBubbleSize val="0"/>
        </c:dLbls>
        <c:axId val="804950096"/>
        <c:axId val="804961136"/>
      </c:scatterChart>
      <c:valAx>
        <c:axId val="8049500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Load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961136"/>
        <c:crosses val="autoZero"/>
        <c:crossBetween val="midCat"/>
      </c:valAx>
      <c:valAx>
        <c:axId val="8049611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Load Losses (watts)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95009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300 kVA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'Efficiency Tables'!$C$17:$G$17</c:f>
              <c:numCache>
                <c:formatCode>0.00%</c:formatCode>
                <c:ptCount val="5"/>
                <c:pt idx="0" formatCode="0%">
                  <c:v>0</c:v>
                </c:pt>
                <c:pt idx="1">
                  <c:v>0.16700000000000001</c:v>
                </c:pt>
                <c:pt idx="2" formatCode="0%">
                  <c:v>0.25</c:v>
                </c:pt>
                <c:pt idx="3" formatCode="0%">
                  <c:v>0.35</c:v>
                </c:pt>
                <c:pt idx="4" formatCode="0%">
                  <c:v>0.5</c:v>
                </c:pt>
              </c:numCache>
            </c:numRef>
          </c:xVal>
          <c:yVal>
            <c:numRef>
              <c:f>'Efficiency Tables'!$C$25:$G$25</c:f>
              <c:numCache>
                <c:formatCode>#,##0</c:formatCode>
                <c:ptCount val="5"/>
                <c:pt idx="0">
                  <c:v>384.18181818181819</c:v>
                </c:pt>
                <c:pt idx="1">
                  <c:v>495.45454545454544</c:v>
                </c:pt>
                <c:pt idx="2">
                  <c:v>635.27272727272725</c:v>
                </c:pt>
                <c:pt idx="3">
                  <c:v>883.27272727272737</c:v>
                </c:pt>
                <c:pt idx="4">
                  <c:v>1433.4545454545455</c:v>
                </c:pt>
              </c:numCache>
            </c:numRef>
          </c:yVal>
          <c:smooth val="0"/>
          <c:extLst>
            <c:ext xmlns:c16="http://schemas.microsoft.com/office/drawing/2014/chart" uri="{C3380CC4-5D6E-409C-BE32-E72D297353CC}">
              <c16:uniqueId val="{00000001-30DB-4621-AB05-929950D85E38}"/>
            </c:ext>
          </c:extLst>
        </c:ser>
        <c:dLbls>
          <c:showLegendKey val="0"/>
          <c:showVal val="0"/>
          <c:showCatName val="0"/>
          <c:showSerName val="0"/>
          <c:showPercent val="0"/>
          <c:showBubbleSize val="0"/>
        </c:dLbls>
        <c:axId val="804950096"/>
        <c:axId val="804961136"/>
      </c:scatterChart>
      <c:valAx>
        <c:axId val="8049500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Load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961136"/>
        <c:crosses val="autoZero"/>
        <c:crossBetween val="midCat"/>
      </c:valAx>
      <c:valAx>
        <c:axId val="8049611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Load Losses (watts)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95009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300 kVA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manualLayout>
                  <c:x val="-0.13000614005875752"/>
                  <c:y val="-4.1630532845324903E-4"/>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'Efficiency Tables'!$C$31:$G$31</c:f>
              <c:numCache>
                <c:formatCode>0.00%</c:formatCode>
                <c:ptCount val="5"/>
                <c:pt idx="0" formatCode="0%">
                  <c:v>0</c:v>
                </c:pt>
                <c:pt idx="1">
                  <c:v>0.16700000000000001</c:v>
                </c:pt>
                <c:pt idx="2" formatCode="0%">
                  <c:v>0.25</c:v>
                </c:pt>
                <c:pt idx="3" formatCode="0%">
                  <c:v>0.35</c:v>
                </c:pt>
                <c:pt idx="4" formatCode="0%">
                  <c:v>0.5</c:v>
                </c:pt>
              </c:numCache>
            </c:numRef>
          </c:xVal>
          <c:yVal>
            <c:numRef>
              <c:f>'Efficiency Tables'!$C$39:$G$39</c:f>
              <c:numCache>
                <c:formatCode>#,##0</c:formatCode>
                <c:ptCount val="5"/>
                <c:pt idx="0">
                  <c:v>2439.6287923052719</c:v>
                </c:pt>
                <c:pt idx="1">
                  <c:v>2605.0893099337518</c:v>
                </c:pt>
                <c:pt idx="2">
                  <c:v>2855.6243565392588</c:v>
                </c:pt>
                <c:pt idx="3">
                  <c:v>3305.9024014950874</c:v>
                </c:pt>
                <c:pt idx="4">
                  <c:v>4285.4764181383653</c:v>
                </c:pt>
              </c:numCache>
            </c:numRef>
          </c:yVal>
          <c:smooth val="0"/>
          <c:extLst>
            <c:ext xmlns:c16="http://schemas.microsoft.com/office/drawing/2014/chart" uri="{C3380CC4-5D6E-409C-BE32-E72D297353CC}">
              <c16:uniqueId val="{00000001-E8B3-4BFD-AD7A-0263E3E33F97}"/>
            </c:ext>
          </c:extLst>
        </c:ser>
        <c:dLbls>
          <c:showLegendKey val="0"/>
          <c:showVal val="0"/>
          <c:showCatName val="0"/>
          <c:showSerName val="0"/>
          <c:showPercent val="0"/>
          <c:showBubbleSize val="0"/>
        </c:dLbls>
        <c:axId val="804950096"/>
        <c:axId val="804961136"/>
      </c:scatterChart>
      <c:valAx>
        <c:axId val="8049500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Load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961136"/>
        <c:crosses val="autoZero"/>
        <c:crossBetween val="midCat"/>
      </c:valAx>
      <c:valAx>
        <c:axId val="8049611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Load Losses (watts)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95009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18" Type="http://schemas.openxmlformats.org/officeDocument/2006/relationships/chart" Target="../charts/chart17.xml"/><Relationship Id="rId3" Type="http://schemas.openxmlformats.org/officeDocument/2006/relationships/chart" Target="../charts/chart2.xml"/><Relationship Id="rId7" Type="http://schemas.openxmlformats.org/officeDocument/2006/relationships/chart" Target="../charts/chart6.xml"/><Relationship Id="rId12" Type="http://schemas.openxmlformats.org/officeDocument/2006/relationships/chart" Target="../charts/chart11.xml"/><Relationship Id="rId17" Type="http://schemas.openxmlformats.org/officeDocument/2006/relationships/chart" Target="../charts/chart16.xml"/><Relationship Id="rId2" Type="http://schemas.openxmlformats.org/officeDocument/2006/relationships/chart" Target="../charts/chart1.xml"/><Relationship Id="rId16" Type="http://schemas.openxmlformats.org/officeDocument/2006/relationships/chart" Target="../charts/chart15.xml"/><Relationship Id="rId1" Type="http://schemas.openxmlformats.org/officeDocument/2006/relationships/image" Target="../media/image4.emf"/><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8.xml"/><Relationship Id="rId4" Type="http://schemas.openxmlformats.org/officeDocument/2006/relationships/chart" Target="../charts/chart3.xml"/><Relationship Id="rId9" Type="http://schemas.openxmlformats.org/officeDocument/2006/relationships/chart" Target="../charts/chart8.xml"/><Relationship Id="rId14" Type="http://schemas.openxmlformats.org/officeDocument/2006/relationships/chart" Target="../charts/chart13.xml"/></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xdr:col>
      <xdr:colOff>69850</xdr:colOff>
      <xdr:row>0</xdr:row>
      <xdr:rowOff>36513</xdr:rowOff>
    </xdr:from>
    <xdr:to>
      <xdr:col>1</xdr:col>
      <xdr:colOff>1764197</xdr:colOff>
      <xdr:row>3</xdr:row>
      <xdr:rowOff>116682</xdr:rowOff>
    </xdr:to>
    <xdr:pic>
      <xdr:nvPicPr>
        <xdr:cNvPr id="2" name="Picture 1">
          <a:extLst>
            <a:ext uri="{FF2B5EF4-FFF2-40B4-BE49-F238E27FC236}">
              <a16:creationId xmlns:a16="http://schemas.microsoft.com/office/drawing/2014/main" id="{E76CC818-40E7-40E5-BDE8-DAE347961B1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850" y="36513"/>
          <a:ext cx="1691172" cy="787400"/>
        </a:xfrm>
        <a:prstGeom prst="rect">
          <a:avLst/>
        </a:prstGeom>
      </xdr:spPr>
    </xdr:pic>
    <xdr:clientData/>
  </xdr:twoCellAnchor>
  <xdr:twoCellAnchor editAs="oneCell">
    <xdr:from>
      <xdr:col>1</xdr:col>
      <xdr:colOff>1793874</xdr:colOff>
      <xdr:row>3</xdr:row>
      <xdr:rowOff>79376</xdr:rowOff>
    </xdr:from>
    <xdr:to>
      <xdr:col>1</xdr:col>
      <xdr:colOff>3819951</xdr:colOff>
      <xdr:row>8</xdr:row>
      <xdr:rowOff>64295</xdr:rowOff>
    </xdr:to>
    <xdr:pic>
      <xdr:nvPicPr>
        <xdr:cNvPr id="4" name="Picture 3">
          <a:extLst>
            <a:ext uri="{FF2B5EF4-FFF2-40B4-BE49-F238E27FC236}">
              <a16:creationId xmlns:a16="http://schemas.microsoft.com/office/drawing/2014/main" id="{14696C4A-9F47-28A4-C7CD-7F0EC688A89B}"/>
            </a:ext>
          </a:extLst>
        </xdr:cNvPr>
        <xdr:cNvPicPr>
          <a:picLocks noChangeAspect="1"/>
        </xdr:cNvPicPr>
      </xdr:nvPicPr>
      <xdr:blipFill>
        <a:blip xmlns:r="http://schemas.openxmlformats.org/officeDocument/2006/relationships" r:embed="rId2"/>
        <a:stretch>
          <a:fillRect/>
        </a:stretch>
      </xdr:blipFill>
      <xdr:spPr>
        <a:xfrm>
          <a:off x="2182812" y="730251"/>
          <a:ext cx="2022902" cy="10239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333375</xdr:colOff>
      <xdr:row>0</xdr:row>
      <xdr:rowOff>0</xdr:rowOff>
    </xdr:from>
    <xdr:to>
      <xdr:col>2</xdr:col>
      <xdr:colOff>666750</xdr:colOff>
      <xdr:row>3</xdr:row>
      <xdr:rowOff>28575</xdr:rowOff>
    </xdr:to>
    <xdr:pic>
      <xdr:nvPicPr>
        <xdr:cNvPr id="2" name="Picture 1">
          <a:extLst>
            <a:ext uri="{FF2B5EF4-FFF2-40B4-BE49-F238E27FC236}">
              <a16:creationId xmlns:a16="http://schemas.microsoft.com/office/drawing/2014/main" id="{0D97FC21-688B-4EE1-BE20-DDD9F5F4CC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0200" y="0"/>
          <a:ext cx="1622425" cy="733425"/>
        </a:xfrm>
        <a:prstGeom prst="rect">
          <a:avLst/>
        </a:prstGeom>
      </xdr:spPr>
    </xdr:pic>
    <xdr:clientData/>
  </xdr:twoCellAnchor>
  <xdr:twoCellAnchor editAs="oneCell">
    <xdr:from>
      <xdr:col>2</xdr:col>
      <xdr:colOff>878418</xdr:colOff>
      <xdr:row>2</xdr:row>
      <xdr:rowOff>157338</xdr:rowOff>
    </xdr:from>
    <xdr:to>
      <xdr:col>4</xdr:col>
      <xdr:colOff>296546</xdr:colOff>
      <xdr:row>6</xdr:row>
      <xdr:rowOff>169334</xdr:rowOff>
    </xdr:to>
    <xdr:pic>
      <xdr:nvPicPr>
        <xdr:cNvPr id="3" name="Picture 2">
          <a:extLst>
            <a:ext uri="{FF2B5EF4-FFF2-40B4-BE49-F238E27FC236}">
              <a16:creationId xmlns:a16="http://schemas.microsoft.com/office/drawing/2014/main" id="{834FB463-4B85-573E-4AC4-86C67FF0027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2794001" y="665338"/>
          <a:ext cx="2452370" cy="10279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381000</xdr:colOff>
      <xdr:row>4</xdr:row>
      <xdr:rowOff>162329</xdr:rowOff>
    </xdr:from>
    <xdr:to>
      <xdr:col>12</xdr:col>
      <xdr:colOff>621958</xdr:colOff>
      <xdr:row>4</xdr:row>
      <xdr:rowOff>1192741</xdr:rowOff>
    </xdr:to>
    <xdr:pic>
      <xdr:nvPicPr>
        <xdr:cNvPr id="2" name="Picture 1">
          <a:extLst>
            <a:ext uri="{FF2B5EF4-FFF2-40B4-BE49-F238E27FC236}">
              <a16:creationId xmlns:a16="http://schemas.microsoft.com/office/drawing/2014/main" id="{25216436-196E-4462-998E-3BD9E954D2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498167" y="966662"/>
          <a:ext cx="2439117" cy="10335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430619</xdr:colOff>
      <xdr:row>62</xdr:row>
      <xdr:rowOff>152400</xdr:rowOff>
    </xdr:from>
    <xdr:to>
      <xdr:col>19</xdr:col>
      <xdr:colOff>513894</xdr:colOff>
      <xdr:row>94</xdr:row>
      <xdr:rowOff>106134</xdr:rowOff>
    </xdr:to>
    <xdr:pic>
      <xdr:nvPicPr>
        <xdr:cNvPr id="4" name="Picture 3">
          <a:extLst>
            <a:ext uri="{FF2B5EF4-FFF2-40B4-BE49-F238E27FC236}">
              <a16:creationId xmlns:a16="http://schemas.microsoft.com/office/drawing/2014/main" id="{B7F086A9-7419-46ED-AD15-378E072FE3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21869" y="11687175"/>
          <a:ext cx="8065679" cy="6068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30</xdr:col>
      <xdr:colOff>76200</xdr:colOff>
      <xdr:row>11</xdr:row>
      <xdr:rowOff>166687</xdr:rowOff>
    </xdr:from>
    <xdr:to>
      <xdr:col>37</xdr:col>
      <xdr:colOff>381000</xdr:colOff>
      <xdr:row>24</xdr:row>
      <xdr:rowOff>23812</xdr:rowOff>
    </xdr:to>
    <xdr:graphicFrame macro="">
      <xdr:nvGraphicFramePr>
        <xdr:cNvPr id="5" name="Chart 4">
          <a:extLst>
            <a:ext uri="{FF2B5EF4-FFF2-40B4-BE49-F238E27FC236}">
              <a16:creationId xmlns:a16="http://schemas.microsoft.com/office/drawing/2014/main" id="{E0721E29-6B43-843E-B8DA-B1F945E4B4B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38</xdr:col>
      <xdr:colOff>0</xdr:colOff>
      <xdr:row>12</xdr:row>
      <xdr:rowOff>0</xdr:rowOff>
    </xdr:from>
    <xdr:to>
      <xdr:col>45</xdr:col>
      <xdr:colOff>304800</xdr:colOff>
      <xdr:row>24</xdr:row>
      <xdr:rowOff>47625</xdr:rowOff>
    </xdr:to>
    <xdr:graphicFrame macro="">
      <xdr:nvGraphicFramePr>
        <xdr:cNvPr id="7" name="Chart 6">
          <a:extLst>
            <a:ext uri="{FF2B5EF4-FFF2-40B4-BE49-F238E27FC236}">
              <a16:creationId xmlns:a16="http://schemas.microsoft.com/office/drawing/2014/main" id="{CD19D956-5D39-4DBD-A65E-4FBC969820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46</xdr:col>
      <xdr:colOff>0</xdr:colOff>
      <xdr:row>12</xdr:row>
      <xdr:rowOff>0</xdr:rowOff>
    </xdr:from>
    <xdr:to>
      <xdr:col>53</xdr:col>
      <xdr:colOff>304800</xdr:colOff>
      <xdr:row>24</xdr:row>
      <xdr:rowOff>47625</xdr:rowOff>
    </xdr:to>
    <xdr:graphicFrame macro="">
      <xdr:nvGraphicFramePr>
        <xdr:cNvPr id="8" name="Chart 7">
          <a:extLst>
            <a:ext uri="{FF2B5EF4-FFF2-40B4-BE49-F238E27FC236}">
              <a16:creationId xmlns:a16="http://schemas.microsoft.com/office/drawing/2014/main" id="{A32301AC-90F1-444B-A1F4-D8142B2709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54</xdr:col>
      <xdr:colOff>0</xdr:colOff>
      <xdr:row>12</xdr:row>
      <xdr:rowOff>0</xdr:rowOff>
    </xdr:from>
    <xdr:to>
      <xdr:col>61</xdr:col>
      <xdr:colOff>304800</xdr:colOff>
      <xdr:row>24</xdr:row>
      <xdr:rowOff>47625</xdr:rowOff>
    </xdr:to>
    <xdr:graphicFrame macro="">
      <xdr:nvGraphicFramePr>
        <xdr:cNvPr id="9" name="Chart 8">
          <a:extLst>
            <a:ext uri="{FF2B5EF4-FFF2-40B4-BE49-F238E27FC236}">
              <a16:creationId xmlns:a16="http://schemas.microsoft.com/office/drawing/2014/main" id="{9F127037-417B-4AE7-95E4-732A03C102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62</xdr:col>
      <xdr:colOff>0</xdr:colOff>
      <xdr:row>12</xdr:row>
      <xdr:rowOff>0</xdr:rowOff>
    </xdr:from>
    <xdr:to>
      <xdr:col>69</xdr:col>
      <xdr:colOff>304800</xdr:colOff>
      <xdr:row>24</xdr:row>
      <xdr:rowOff>47625</xdr:rowOff>
    </xdr:to>
    <xdr:graphicFrame macro="">
      <xdr:nvGraphicFramePr>
        <xdr:cNvPr id="13" name="Chart 12">
          <a:extLst>
            <a:ext uri="{FF2B5EF4-FFF2-40B4-BE49-F238E27FC236}">
              <a16:creationId xmlns:a16="http://schemas.microsoft.com/office/drawing/2014/main" id="{2D6A5032-B3DF-4E9B-B9E2-34C644FFF4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70</xdr:col>
      <xdr:colOff>0</xdr:colOff>
      <xdr:row>12</xdr:row>
      <xdr:rowOff>0</xdr:rowOff>
    </xdr:from>
    <xdr:to>
      <xdr:col>77</xdr:col>
      <xdr:colOff>304800</xdr:colOff>
      <xdr:row>24</xdr:row>
      <xdr:rowOff>47625</xdr:rowOff>
    </xdr:to>
    <xdr:graphicFrame macro="">
      <xdr:nvGraphicFramePr>
        <xdr:cNvPr id="14" name="Chart 13">
          <a:extLst>
            <a:ext uri="{FF2B5EF4-FFF2-40B4-BE49-F238E27FC236}">
              <a16:creationId xmlns:a16="http://schemas.microsoft.com/office/drawing/2014/main" id="{28A008E6-12B6-4F6B-B7C9-914F4B37DA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78</xdr:col>
      <xdr:colOff>0</xdr:colOff>
      <xdr:row>12</xdr:row>
      <xdr:rowOff>0</xdr:rowOff>
    </xdr:from>
    <xdr:to>
      <xdr:col>85</xdr:col>
      <xdr:colOff>304800</xdr:colOff>
      <xdr:row>24</xdr:row>
      <xdr:rowOff>47625</xdr:rowOff>
    </xdr:to>
    <xdr:graphicFrame macro="">
      <xdr:nvGraphicFramePr>
        <xdr:cNvPr id="15" name="Chart 14">
          <a:extLst>
            <a:ext uri="{FF2B5EF4-FFF2-40B4-BE49-F238E27FC236}">
              <a16:creationId xmlns:a16="http://schemas.microsoft.com/office/drawing/2014/main" id="{28E72060-29FA-415A-B4E9-038C7CEE62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94</xdr:col>
      <xdr:colOff>0</xdr:colOff>
      <xdr:row>12</xdr:row>
      <xdr:rowOff>0</xdr:rowOff>
    </xdr:from>
    <xdr:to>
      <xdr:col>101</xdr:col>
      <xdr:colOff>304800</xdr:colOff>
      <xdr:row>24</xdr:row>
      <xdr:rowOff>47625</xdr:rowOff>
    </xdr:to>
    <xdr:graphicFrame macro="">
      <xdr:nvGraphicFramePr>
        <xdr:cNvPr id="16" name="Chart 15">
          <a:extLst>
            <a:ext uri="{FF2B5EF4-FFF2-40B4-BE49-F238E27FC236}">
              <a16:creationId xmlns:a16="http://schemas.microsoft.com/office/drawing/2014/main" id="{B554CABF-97B4-4FF4-9BC6-81FB8DF651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30</xdr:col>
      <xdr:colOff>0</xdr:colOff>
      <xdr:row>30</xdr:row>
      <xdr:rowOff>0</xdr:rowOff>
    </xdr:from>
    <xdr:to>
      <xdr:col>37</xdr:col>
      <xdr:colOff>304800</xdr:colOff>
      <xdr:row>40</xdr:row>
      <xdr:rowOff>66675</xdr:rowOff>
    </xdr:to>
    <xdr:graphicFrame macro="">
      <xdr:nvGraphicFramePr>
        <xdr:cNvPr id="18" name="Chart 17">
          <a:extLst>
            <a:ext uri="{FF2B5EF4-FFF2-40B4-BE49-F238E27FC236}">
              <a16:creationId xmlns:a16="http://schemas.microsoft.com/office/drawing/2014/main" id="{BADA0279-7B44-47AD-A5E4-28B3179B90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38</xdr:col>
      <xdr:colOff>0</xdr:colOff>
      <xdr:row>30</xdr:row>
      <xdr:rowOff>0</xdr:rowOff>
    </xdr:from>
    <xdr:to>
      <xdr:col>45</xdr:col>
      <xdr:colOff>304800</xdr:colOff>
      <xdr:row>40</xdr:row>
      <xdr:rowOff>66675</xdr:rowOff>
    </xdr:to>
    <xdr:graphicFrame macro="">
      <xdr:nvGraphicFramePr>
        <xdr:cNvPr id="20" name="Chart 19">
          <a:extLst>
            <a:ext uri="{FF2B5EF4-FFF2-40B4-BE49-F238E27FC236}">
              <a16:creationId xmlns:a16="http://schemas.microsoft.com/office/drawing/2014/main" id="{ECEC9474-6736-468B-BA26-4DE4C6432B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46</xdr:col>
      <xdr:colOff>0</xdr:colOff>
      <xdr:row>30</xdr:row>
      <xdr:rowOff>0</xdr:rowOff>
    </xdr:from>
    <xdr:to>
      <xdr:col>53</xdr:col>
      <xdr:colOff>304800</xdr:colOff>
      <xdr:row>40</xdr:row>
      <xdr:rowOff>66675</xdr:rowOff>
    </xdr:to>
    <xdr:graphicFrame macro="">
      <xdr:nvGraphicFramePr>
        <xdr:cNvPr id="22" name="Chart 21">
          <a:extLst>
            <a:ext uri="{FF2B5EF4-FFF2-40B4-BE49-F238E27FC236}">
              <a16:creationId xmlns:a16="http://schemas.microsoft.com/office/drawing/2014/main" id="{EC9D0A29-AEF2-4D93-AAE2-3C5C20376F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54</xdr:col>
      <xdr:colOff>0</xdr:colOff>
      <xdr:row>30</xdr:row>
      <xdr:rowOff>0</xdr:rowOff>
    </xdr:from>
    <xdr:to>
      <xdr:col>61</xdr:col>
      <xdr:colOff>304800</xdr:colOff>
      <xdr:row>40</xdr:row>
      <xdr:rowOff>66675</xdr:rowOff>
    </xdr:to>
    <xdr:graphicFrame macro="">
      <xdr:nvGraphicFramePr>
        <xdr:cNvPr id="23" name="Chart 22">
          <a:extLst>
            <a:ext uri="{FF2B5EF4-FFF2-40B4-BE49-F238E27FC236}">
              <a16:creationId xmlns:a16="http://schemas.microsoft.com/office/drawing/2014/main" id="{3FD22D0D-A24A-4A14-AB51-CACC7F0230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62</xdr:col>
      <xdr:colOff>0</xdr:colOff>
      <xdr:row>30</xdr:row>
      <xdr:rowOff>0</xdr:rowOff>
    </xdr:from>
    <xdr:to>
      <xdr:col>69</xdr:col>
      <xdr:colOff>304800</xdr:colOff>
      <xdr:row>40</xdr:row>
      <xdr:rowOff>66675</xdr:rowOff>
    </xdr:to>
    <xdr:graphicFrame macro="">
      <xdr:nvGraphicFramePr>
        <xdr:cNvPr id="24" name="Chart 23">
          <a:extLst>
            <a:ext uri="{FF2B5EF4-FFF2-40B4-BE49-F238E27FC236}">
              <a16:creationId xmlns:a16="http://schemas.microsoft.com/office/drawing/2014/main" id="{E844FB93-1F93-4686-A587-E08529EBC4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70</xdr:col>
      <xdr:colOff>0</xdr:colOff>
      <xdr:row>30</xdr:row>
      <xdr:rowOff>0</xdr:rowOff>
    </xdr:from>
    <xdr:to>
      <xdr:col>77</xdr:col>
      <xdr:colOff>304800</xdr:colOff>
      <xdr:row>40</xdr:row>
      <xdr:rowOff>66675</xdr:rowOff>
    </xdr:to>
    <xdr:graphicFrame macro="">
      <xdr:nvGraphicFramePr>
        <xdr:cNvPr id="25" name="Chart 24">
          <a:extLst>
            <a:ext uri="{FF2B5EF4-FFF2-40B4-BE49-F238E27FC236}">
              <a16:creationId xmlns:a16="http://schemas.microsoft.com/office/drawing/2014/main" id="{85F988B0-C674-4A2A-B64E-E0B1F791B0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78</xdr:col>
      <xdr:colOff>0</xdr:colOff>
      <xdr:row>30</xdr:row>
      <xdr:rowOff>0</xdr:rowOff>
    </xdr:from>
    <xdr:to>
      <xdr:col>85</xdr:col>
      <xdr:colOff>304800</xdr:colOff>
      <xdr:row>40</xdr:row>
      <xdr:rowOff>66675</xdr:rowOff>
    </xdr:to>
    <xdr:graphicFrame macro="">
      <xdr:nvGraphicFramePr>
        <xdr:cNvPr id="26" name="Chart 25">
          <a:extLst>
            <a:ext uri="{FF2B5EF4-FFF2-40B4-BE49-F238E27FC236}">
              <a16:creationId xmlns:a16="http://schemas.microsoft.com/office/drawing/2014/main" id="{F6FD2062-A8B4-4B5C-9EF5-0D238C9644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94</xdr:col>
      <xdr:colOff>0</xdr:colOff>
      <xdr:row>30</xdr:row>
      <xdr:rowOff>0</xdr:rowOff>
    </xdr:from>
    <xdr:to>
      <xdr:col>101</xdr:col>
      <xdr:colOff>304800</xdr:colOff>
      <xdr:row>40</xdr:row>
      <xdr:rowOff>66675</xdr:rowOff>
    </xdr:to>
    <xdr:graphicFrame macro="">
      <xdr:nvGraphicFramePr>
        <xdr:cNvPr id="27" name="Chart 26">
          <a:extLst>
            <a:ext uri="{FF2B5EF4-FFF2-40B4-BE49-F238E27FC236}">
              <a16:creationId xmlns:a16="http://schemas.microsoft.com/office/drawing/2014/main" id="{4B96FFD0-D89E-4BA7-97CF-1897F413F8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86</xdr:col>
      <xdr:colOff>0</xdr:colOff>
      <xdr:row>12</xdr:row>
      <xdr:rowOff>0</xdr:rowOff>
    </xdr:from>
    <xdr:to>
      <xdr:col>93</xdr:col>
      <xdr:colOff>304800</xdr:colOff>
      <xdr:row>24</xdr:row>
      <xdr:rowOff>47625</xdr:rowOff>
    </xdr:to>
    <xdr:graphicFrame macro="">
      <xdr:nvGraphicFramePr>
        <xdr:cNvPr id="3" name="Chart 2">
          <a:extLst>
            <a:ext uri="{FF2B5EF4-FFF2-40B4-BE49-F238E27FC236}">
              <a16:creationId xmlns:a16="http://schemas.microsoft.com/office/drawing/2014/main" id="{876522D9-6F56-4A69-AB82-DA168363AB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86</xdr:col>
      <xdr:colOff>0</xdr:colOff>
      <xdr:row>30</xdr:row>
      <xdr:rowOff>0</xdr:rowOff>
    </xdr:from>
    <xdr:to>
      <xdr:col>93</xdr:col>
      <xdr:colOff>304800</xdr:colOff>
      <xdr:row>40</xdr:row>
      <xdr:rowOff>66675</xdr:rowOff>
    </xdr:to>
    <xdr:graphicFrame macro="">
      <xdr:nvGraphicFramePr>
        <xdr:cNvPr id="6" name="Chart 5">
          <a:extLst>
            <a:ext uri="{FF2B5EF4-FFF2-40B4-BE49-F238E27FC236}">
              <a16:creationId xmlns:a16="http://schemas.microsoft.com/office/drawing/2014/main" id="{74311CAD-6C89-48E1-9FE7-069EC64B3C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174625</xdr:colOff>
      <xdr:row>4</xdr:row>
      <xdr:rowOff>117475</xdr:rowOff>
    </xdr:from>
    <xdr:to>
      <xdr:col>5</xdr:col>
      <xdr:colOff>295275</xdr:colOff>
      <xdr:row>5</xdr:row>
      <xdr:rowOff>644525</xdr:rowOff>
    </xdr:to>
    <xdr:pic>
      <xdr:nvPicPr>
        <xdr:cNvPr id="2" name="Picture 1">
          <a:extLst>
            <a:ext uri="{FF2B5EF4-FFF2-40B4-BE49-F238E27FC236}">
              <a16:creationId xmlns:a16="http://schemas.microsoft.com/office/drawing/2014/main" id="{4F47E965-73EE-DFD7-D1DF-CDC761882B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56250" y="974725"/>
          <a:ext cx="1330325" cy="876300"/>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193675</xdr:colOff>
      <xdr:row>5</xdr:row>
      <xdr:rowOff>825500</xdr:rowOff>
    </xdr:from>
    <xdr:to>
      <xdr:col>4</xdr:col>
      <xdr:colOff>549275</xdr:colOff>
      <xdr:row>6</xdr:row>
      <xdr:rowOff>1038225</xdr:rowOff>
    </xdr:to>
    <xdr:pic>
      <xdr:nvPicPr>
        <xdr:cNvPr id="4" name="Picture 3">
          <a:extLst>
            <a:ext uri="{FF2B5EF4-FFF2-40B4-BE49-F238E27FC236}">
              <a16:creationId xmlns:a16="http://schemas.microsoft.com/office/drawing/2014/main" id="{2EC689D1-00D1-E1A2-0A96-71271047F8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75300" y="2016125"/>
          <a:ext cx="958850" cy="1089025"/>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381000</xdr:colOff>
      <xdr:row>9</xdr:row>
      <xdr:rowOff>0</xdr:rowOff>
    </xdr:from>
    <xdr:to>
      <xdr:col>4</xdr:col>
      <xdr:colOff>276225</xdr:colOff>
      <xdr:row>10</xdr:row>
      <xdr:rowOff>44450</xdr:rowOff>
    </xdr:to>
    <xdr:pic>
      <xdr:nvPicPr>
        <xdr:cNvPr id="5" name="Picture 4">
          <a:extLst>
            <a:ext uri="{FF2B5EF4-FFF2-40B4-BE49-F238E27FC236}">
              <a16:creationId xmlns:a16="http://schemas.microsoft.com/office/drawing/2014/main" id="{357AD66B-EC89-B6B9-8101-16C7EFDF9A8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59375" y="4032250"/>
          <a:ext cx="1098550" cy="381000"/>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333375</xdr:colOff>
      <xdr:row>0</xdr:row>
      <xdr:rowOff>0</xdr:rowOff>
    </xdr:from>
    <xdr:to>
      <xdr:col>1</xdr:col>
      <xdr:colOff>1361592</xdr:colOff>
      <xdr:row>4</xdr:row>
      <xdr:rowOff>17914</xdr:rowOff>
    </xdr:to>
    <xdr:pic>
      <xdr:nvPicPr>
        <xdr:cNvPr id="4" name="Picture 3">
          <a:extLst>
            <a:ext uri="{FF2B5EF4-FFF2-40B4-BE49-F238E27FC236}">
              <a16:creationId xmlns:a16="http://schemas.microsoft.com/office/drawing/2014/main" id="{F0C140D7-1027-796F-F909-F9F98489425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3375" y="0"/>
          <a:ext cx="2072792" cy="9366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F24E9-6ADB-4C12-B5FB-64B7EDE5111D}">
  <sheetPr codeName="Sheet1">
    <tabColor theme="9" tint="0.79998168889431442"/>
  </sheetPr>
  <dimension ref="A1:AP78"/>
  <sheetViews>
    <sheetView tabSelected="1" zoomScale="80" zoomScaleNormal="80" workbookViewId="0"/>
  </sheetViews>
  <sheetFormatPr defaultColWidth="8.7265625" defaultRowHeight="15.5"/>
  <cols>
    <col min="1" max="1" width="5.54296875" style="321" customWidth="1"/>
    <col min="2" max="2" width="102.453125" style="321" customWidth="1"/>
    <col min="3" max="3" width="4.81640625" style="321" customWidth="1"/>
    <col min="4" max="4" width="25.81640625" style="321" customWidth="1"/>
    <col min="5" max="5" width="8.7265625" style="321" customWidth="1"/>
    <col min="6" max="16384" width="8.7265625" style="321"/>
  </cols>
  <sheetData>
    <row r="1" spans="1:42" ht="23.5">
      <c r="A1" s="320"/>
      <c r="B1" s="482" t="s">
        <v>216</v>
      </c>
      <c r="C1" s="483"/>
      <c r="D1" s="483"/>
      <c r="E1" s="483"/>
      <c r="F1" s="320"/>
      <c r="G1" s="320"/>
      <c r="H1" s="320"/>
      <c r="I1" s="320"/>
      <c r="J1" s="320"/>
      <c r="K1" s="320"/>
      <c r="L1" s="320"/>
      <c r="M1" s="320"/>
    </row>
    <row r="2" spans="1:42">
      <c r="A2" s="320"/>
      <c r="B2" s="484" t="s">
        <v>262</v>
      </c>
      <c r="C2" s="485"/>
      <c r="D2" s="485"/>
      <c r="E2" s="485"/>
      <c r="F2" s="320"/>
      <c r="G2" s="320"/>
      <c r="H2" s="320"/>
      <c r="I2" s="320"/>
      <c r="J2" s="320"/>
      <c r="K2" s="320"/>
      <c r="L2" s="320"/>
      <c r="M2" s="320"/>
      <c r="N2" s="322"/>
      <c r="O2" s="322"/>
      <c r="P2" s="322"/>
      <c r="Q2" s="322"/>
      <c r="R2" s="322"/>
      <c r="S2" s="322"/>
      <c r="T2" s="322"/>
      <c r="U2" s="322"/>
      <c r="V2" s="322"/>
      <c r="W2" s="322"/>
      <c r="X2" s="322"/>
      <c r="Y2" s="322"/>
      <c r="Z2" s="322"/>
      <c r="AA2" s="322"/>
      <c r="AB2" s="322"/>
      <c r="AC2" s="322"/>
      <c r="AD2" s="322"/>
      <c r="AE2" s="322"/>
      <c r="AF2" s="322"/>
      <c r="AG2" s="322"/>
      <c r="AH2" s="322"/>
      <c r="AI2" s="322"/>
      <c r="AJ2" s="322"/>
      <c r="AK2" s="322"/>
      <c r="AL2" s="322"/>
      <c r="AM2" s="322"/>
      <c r="AN2" s="322"/>
      <c r="AO2" s="322"/>
      <c r="AP2" s="322"/>
    </row>
    <row r="3" spans="1:42">
      <c r="A3" s="320"/>
      <c r="C3" s="323"/>
      <c r="D3" s="320"/>
      <c r="E3" s="324"/>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c r="AG3" s="322"/>
      <c r="AH3" s="322"/>
      <c r="AI3" s="322"/>
      <c r="AJ3" s="322"/>
      <c r="AK3" s="322"/>
      <c r="AL3" s="322"/>
      <c r="AM3" s="322"/>
      <c r="AN3" s="322"/>
      <c r="AO3" s="322"/>
      <c r="AP3" s="322"/>
    </row>
    <row r="4" spans="1:42">
      <c r="A4" s="320"/>
      <c r="B4" s="322"/>
      <c r="C4" s="322"/>
      <c r="D4" s="320"/>
      <c r="E4" s="322"/>
      <c r="F4" s="322"/>
      <c r="G4" s="322"/>
      <c r="H4" s="322"/>
      <c r="I4" s="322"/>
      <c r="J4" s="322"/>
      <c r="K4" s="322"/>
      <c r="L4" s="322"/>
      <c r="M4" s="322"/>
      <c r="N4" s="322"/>
      <c r="O4" s="322"/>
      <c r="P4" s="322"/>
      <c r="Q4" s="322"/>
      <c r="R4" s="322"/>
      <c r="S4" s="322"/>
      <c r="T4" s="322"/>
      <c r="U4" s="322"/>
      <c r="V4" s="322"/>
      <c r="W4" s="322"/>
      <c r="X4" s="322"/>
      <c r="Y4" s="322"/>
      <c r="Z4" s="322"/>
      <c r="AA4" s="322"/>
      <c r="AB4" s="322"/>
      <c r="AC4" s="322"/>
      <c r="AD4" s="322"/>
      <c r="AE4" s="322"/>
      <c r="AF4" s="322"/>
      <c r="AG4" s="322"/>
      <c r="AH4" s="322"/>
      <c r="AI4" s="322"/>
      <c r="AJ4" s="322"/>
      <c r="AK4" s="322"/>
      <c r="AL4" s="322"/>
      <c r="AM4" s="322"/>
      <c r="AN4" s="322"/>
      <c r="AO4" s="322"/>
      <c r="AP4" s="322"/>
    </row>
    <row r="5" spans="1:42">
      <c r="A5" s="320"/>
      <c r="B5" s="323"/>
      <c r="C5" s="322"/>
      <c r="D5" s="320"/>
      <c r="E5" s="322"/>
      <c r="F5" s="322"/>
      <c r="G5" s="322"/>
      <c r="H5" s="322"/>
      <c r="I5" s="322"/>
      <c r="J5" s="322"/>
      <c r="K5" s="322"/>
      <c r="L5" s="322"/>
      <c r="M5" s="322"/>
      <c r="N5" s="322"/>
      <c r="O5" s="322"/>
      <c r="P5" s="322"/>
      <c r="Q5" s="322"/>
      <c r="R5" s="322"/>
      <c r="S5" s="322"/>
      <c r="T5" s="322"/>
      <c r="U5" s="322"/>
      <c r="V5" s="322"/>
      <c r="W5" s="322"/>
      <c r="X5" s="322"/>
      <c r="Y5" s="322"/>
      <c r="Z5" s="322"/>
      <c r="AA5" s="322"/>
      <c r="AB5" s="322"/>
      <c r="AC5" s="322"/>
      <c r="AD5" s="322"/>
      <c r="AE5" s="322"/>
      <c r="AF5" s="322"/>
      <c r="AG5" s="322"/>
      <c r="AH5" s="322"/>
      <c r="AI5" s="322"/>
      <c r="AJ5" s="322"/>
      <c r="AK5" s="322"/>
      <c r="AL5" s="322"/>
      <c r="AM5" s="322"/>
      <c r="AN5" s="322"/>
      <c r="AO5" s="322"/>
      <c r="AP5" s="322"/>
    </row>
    <row r="6" spans="1:42">
      <c r="A6" s="320"/>
      <c r="B6" s="323"/>
      <c r="C6" s="322"/>
      <c r="D6" s="320"/>
      <c r="E6" s="322"/>
      <c r="F6" s="322"/>
      <c r="G6" s="322"/>
      <c r="H6" s="322"/>
      <c r="I6" s="322"/>
      <c r="J6" s="322"/>
      <c r="K6" s="322"/>
      <c r="L6" s="322"/>
      <c r="M6" s="322"/>
      <c r="N6" s="322"/>
      <c r="O6" s="322"/>
      <c r="P6" s="322"/>
      <c r="Q6" s="322"/>
      <c r="R6" s="322"/>
      <c r="S6" s="322"/>
      <c r="T6" s="322"/>
      <c r="U6" s="322"/>
      <c r="V6" s="322"/>
      <c r="W6" s="322"/>
      <c r="X6" s="322"/>
      <c r="Y6" s="322"/>
      <c r="Z6" s="322"/>
      <c r="AA6" s="322"/>
      <c r="AB6" s="322"/>
      <c r="AC6" s="322"/>
      <c r="AD6" s="322"/>
      <c r="AE6" s="322"/>
      <c r="AF6" s="322"/>
      <c r="AG6" s="322"/>
      <c r="AH6" s="322"/>
      <c r="AI6" s="322"/>
      <c r="AJ6" s="322"/>
      <c r="AK6" s="322"/>
      <c r="AL6" s="322"/>
      <c r="AM6" s="322"/>
      <c r="AN6" s="322"/>
      <c r="AO6" s="322"/>
      <c r="AP6" s="322"/>
    </row>
    <row r="7" spans="1:42">
      <c r="A7" s="320"/>
      <c r="B7" s="323"/>
      <c r="C7" s="322"/>
      <c r="D7" s="320"/>
      <c r="E7" s="322"/>
      <c r="F7" s="322"/>
      <c r="G7" s="322"/>
      <c r="H7" s="322"/>
      <c r="I7" s="322"/>
      <c r="J7" s="322"/>
      <c r="K7" s="322"/>
      <c r="L7" s="322"/>
      <c r="M7" s="322"/>
      <c r="N7" s="322"/>
      <c r="O7" s="322"/>
      <c r="P7" s="322"/>
      <c r="Q7" s="322"/>
      <c r="R7" s="322"/>
      <c r="S7" s="322"/>
      <c r="T7" s="322"/>
      <c r="U7" s="322"/>
      <c r="V7" s="322"/>
      <c r="W7" s="322"/>
      <c r="X7" s="322"/>
      <c r="Y7" s="322"/>
      <c r="Z7" s="322"/>
      <c r="AA7" s="322"/>
      <c r="AB7" s="322"/>
      <c r="AC7" s="322"/>
      <c r="AD7" s="322"/>
      <c r="AE7" s="322"/>
      <c r="AF7" s="322"/>
      <c r="AG7" s="322"/>
      <c r="AH7" s="322"/>
      <c r="AI7" s="322"/>
      <c r="AJ7" s="322"/>
      <c r="AK7" s="322"/>
      <c r="AL7" s="322"/>
      <c r="AM7" s="322"/>
      <c r="AN7" s="322"/>
      <c r="AO7" s="322"/>
      <c r="AP7" s="322"/>
    </row>
    <row r="8" spans="1:42">
      <c r="A8" s="320"/>
      <c r="B8" s="323"/>
      <c r="C8" s="322"/>
      <c r="D8" s="320"/>
      <c r="E8" s="322"/>
      <c r="F8" s="322"/>
      <c r="G8" s="322"/>
      <c r="H8" s="322"/>
      <c r="I8" s="322"/>
      <c r="J8" s="322"/>
      <c r="K8" s="322"/>
      <c r="L8" s="322"/>
      <c r="M8" s="322"/>
      <c r="N8" s="322"/>
      <c r="O8" s="322"/>
      <c r="P8" s="322"/>
      <c r="Q8" s="322"/>
      <c r="R8" s="322"/>
      <c r="S8" s="322"/>
      <c r="T8" s="322"/>
      <c r="U8" s="322"/>
      <c r="V8" s="322"/>
      <c r="W8" s="322"/>
      <c r="X8" s="322"/>
      <c r="Y8" s="322"/>
      <c r="Z8" s="322"/>
      <c r="AA8" s="322"/>
      <c r="AB8" s="322"/>
      <c r="AC8" s="322"/>
      <c r="AD8" s="322"/>
      <c r="AE8" s="322"/>
      <c r="AF8" s="322"/>
      <c r="AG8" s="322"/>
      <c r="AH8" s="322"/>
      <c r="AI8" s="322"/>
      <c r="AJ8" s="322"/>
      <c r="AK8" s="322"/>
      <c r="AL8" s="322"/>
      <c r="AM8" s="322"/>
      <c r="AN8" s="322"/>
      <c r="AO8" s="322"/>
      <c r="AP8" s="322"/>
    </row>
    <row r="9" spans="1:42">
      <c r="A9" s="320"/>
      <c r="B9" s="323"/>
      <c r="C9" s="322"/>
      <c r="D9" s="320"/>
      <c r="E9" s="322"/>
      <c r="F9" s="322"/>
      <c r="G9" s="322"/>
      <c r="H9" s="322"/>
      <c r="I9" s="322"/>
      <c r="J9" s="322"/>
      <c r="K9" s="322"/>
      <c r="L9" s="322"/>
      <c r="M9" s="322"/>
      <c r="N9" s="322"/>
      <c r="O9" s="322"/>
      <c r="P9" s="322"/>
      <c r="Q9" s="322"/>
      <c r="R9" s="322"/>
      <c r="S9" s="322"/>
      <c r="T9" s="322"/>
      <c r="U9" s="322"/>
      <c r="V9" s="322"/>
      <c r="W9" s="322"/>
      <c r="X9" s="322"/>
      <c r="Y9" s="322"/>
      <c r="Z9" s="322"/>
      <c r="AA9" s="322"/>
      <c r="AB9" s="322"/>
      <c r="AC9" s="322"/>
      <c r="AD9" s="322"/>
      <c r="AE9" s="322"/>
      <c r="AF9" s="322"/>
      <c r="AG9" s="322"/>
      <c r="AH9" s="322"/>
      <c r="AI9" s="322"/>
      <c r="AJ9" s="322"/>
      <c r="AK9" s="322"/>
      <c r="AL9" s="322"/>
      <c r="AM9" s="322"/>
      <c r="AN9" s="322"/>
      <c r="AO9" s="322"/>
      <c r="AP9" s="322"/>
    </row>
    <row r="10" spans="1:42">
      <c r="A10" s="320"/>
      <c r="B10" s="323"/>
      <c r="C10" s="322"/>
      <c r="D10" s="320"/>
      <c r="E10" s="322"/>
      <c r="F10" s="322"/>
      <c r="G10" s="322"/>
      <c r="H10" s="322"/>
      <c r="I10" s="322"/>
      <c r="J10" s="322"/>
      <c r="K10" s="322"/>
      <c r="L10" s="322"/>
      <c r="M10" s="322"/>
      <c r="N10" s="322"/>
      <c r="O10" s="322"/>
      <c r="P10" s="322"/>
      <c r="Q10" s="322"/>
      <c r="R10" s="322"/>
      <c r="S10" s="322"/>
      <c r="T10" s="322"/>
      <c r="U10" s="322"/>
      <c r="V10" s="322"/>
      <c r="W10" s="322"/>
      <c r="X10" s="322"/>
      <c r="Y10" s="322"/>
      <c r="Z10" s="322"/>
      <c r="AA10" s="322"/>
      <c r="AB10" s="322"/>
      <c r="AC10" s="322"/>
      <c r="AD10" s="322"/>
      <c r="AE10" s="322"/>
      <c r="AF10" s="322"/>
      <c r="AG10" s="322"/>
      <c r="AH10" s="322"/>
      <c r="AI10" s="322"/>
      <c r="AJ10" s="322"/>
      <c r="AK10" s="322"/>
      <c r="AL10" s="322"/>
      <c r="AM10" s="322"/>
      <c r="AN10" s="322"/>
      <c r="AO10" s="322"/>
      <c r="AP10" s="322"/>
    </row>
    <row r="11" spans="1:42">
      <c r="A11" s="320"/>
      <c r="B11" s="325" t="s">
        <v>179</v>
      </c>
      <c r="C11" s="322"/>
      <c r="D11" s="326"/>
      <c r="E11" s="327"/>
      <c r="F11" s="327"/>
      <c r="G11" s="328"/>
      <c r="H11" s="322"/>
      <c r="I11" s="322"/>
      <c r="J11" s="322"/>
      <c r="K11" s="322"/>
      <c r="L11" s="322"/>
      <c r="M11" s="322"/>
      <c r="N11" s="322"/>
      <c r="O11" s="322"/>
      <c r="P11" s="322"/>
      <c r="Q11" s="322"/>
      <c r="R11" s="322"/>
      <c r="S11" s="322"/>
      <c r="T11" s="322"/>
      <c r="U11" s="322"/>
      <c r="V11" s="322"/>
      <c r="W11" s="322"/>
      <c r="X11" s="322"/>
      <c r="Y11" s="322"/>
      <c r="Z11" s="322"/>
      <c r="AA11" s="322"/>
      <c r="AB11" s="322"/>
      <c r="AC11" s="322"/>
      <c r="AD11" s="322"/>
      <c r="AE11" s="322"/>
      <c r="AF11" s="322"/>
      <c r="AG11" s="322"/>
      <c r="AH11" s="322"/>
      <c r="AI11" s="322"/>
      <c r="AJ11" s="322"/>
      <c r="AK11" s="322"/>
      <c r="AL11" s="322"/>
      <c r="AM11" s="322"/>
      <c r="AN11" s="322"/>
      <c r="AO11" s="322"/>
      <c r="AP11" s="322"/>
    </row>
    <row r="12" spans="1:42" ht="38.5" customHeight="1">
      <c r="A12" s="320"/>
      <c r="B12" s="329" t="s">
        <v>180</v>
      </c>
      <c r="C12" s="322"/>
      <c r="D12" s="330"/>
      <c r="E12" s="326"/>
      <c r="F12" s="326"/>
      <c r="G12" s="328"/>
      <c r="H12" s="322"/>
      <c r="I12" s="322"/>
      <c r="J12" s="322"/>
      <c r="K12" s="322"/>
      <c r="L12" s="322"/>
      <c r="M12" s="322"/>
      <c r="N12" s="322"/>
      <c r="O12" s="322"/>
      <c r="P12" s="322"/>
      <c r="Q12" s="322"/>
      <c r="R12" s="322"/>
      <c r="S12" s="322"/>
      <c r="T12" s="322"/>
      <c r="U12" s="322"/>
      <c r="V12" s="322"/>
      <c r="W12" s="322"/>
      <c r="X12" s="322"/>
      <c r="Y12" s="322"/>
      <c r="Z12" s="322"/>
      <c r="AA12" s="322"/>
      <c r="AB12" s="322"/>
      <c r="AC12" s="322"/>
      <c r="AD12" s="322"/>
      <c r="AE12" s="322"/>
      <c r="AF12" s="322"/>
      <c r="AG12" s="322"/>
      <c r="AH12" s="322"/>
      <c r="AI12" s="322"/>
      <c r="AJ12" s="322"/>
      <c r="AK12" s="322"/>
      <c r="AL12" s="322"/>
      <c r="AM12" s="322"/>
      <c r="AN12" s="322"/>
      <c r="AO12" s="322"/>
      <c r="AP12" s="322"/>
    </row>
    <row r="13" spans="1:42">
      <c r="A13" s="320"/>
      <c r="B13" s="331"/>
      <c r="C13" s="322"/>
      <c r="D13" s="330"/>
      <c r="E13" s="330"/>
      <c r="F13" s="330"/>
      <c r="G13" s="328"/>
      <c r="H13" s="322"/>
      <c r="I13" s="322"/>
      <c r="J13" s="322"/>
      <c r="K13" s="322"/>
      <c r="L13" s="322"/>
      <c r="M13" s="322"/>
      <c r="N13" s="322"/>
      <c r="O13" s="322"/>
      <c r="P13" s="322"/>
      <c r="Q13" s="322"/>
      <c r="R13" s="322"/>
      <c r="S13" s="322"/>
      <c r="T13" s="322"/>
      <c r="U13" s="322"/>
      <c r="V13" s="322"/>
      <c r="W13" s="322"/>
      <c r="X13" s="322"/>
      <c r="Y13" s="322"/>
      <c r="Z13" s="322"/>
      <c r="AA13" s="322"/>
      <c r="AB13" s="322"/>
      <c r="AC13" s="322"/>
      <c r="AD13" s="322"/>
      <c r="AE13" s="322"/>
      <c r="AF13" s="322"/>
      <c r="AG13" s="322"/>
      <c r="AH13" s="322"/>
      <c r="AI13" s="322"/>
      <c r="AJ13" s="322"/>
      <c r="AK13" s="322"/>
      <c r="AL13" s="322"/>
      <c r="AM13" s="322"/>
      <c r="AN13" s="322"/>
      <c r="AO13" s="322"/>
      <c r="AP13" s="322"/>
    </row>
    <row r="14" spans="1:42">
      <c r="A14" s="320"/>
      <c r="B14" s="332" t="s">
        <v>228</v>
      </c>
      <c r="C14" s="322"/>
      <c r="D14" s="322"/>
      <c r="E14" s="330"/>
      <c r="F14" s="330"/>
      <c r="G14" s="328"/>
      <c r="H14" s="322"/>
      <c r="I14" s="322"/>
      <c r="J14" s="322"/>
      <c r="K14" s="322"/>
      <c r="L14" s="322"/>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322"/>
      <c r="AJ14" s="322"/>
      <c r="AK14" s="322"/>
      <c r="AL14" s="322"/>
      <c r="AM14" s="322"/>
      <c r="AN14" s="322"/>
      <c r="AO14" s="322"/>
      <c r="AP14" s="322"/>
    </row>
    <row r="15" spans="1:42" ht="23.15" customHeight="1">
      <c r="A15" s="320"/>
      <c r="B15" s="333" t="s">
        <v>229</v>
      </c>
      <c r="C15" s="322"/>
      <c r="D15" s="322"/>
      <c r="E15" s="330"/>
      <c r="F15" s="330"/>
      <c r="G15" s="328"/>
      <c r="H15" s="322"/>
      <c r="I15" s="322"/>
      <c r="J15" s="322"/>
      <c r="K15" s="322"/>
      <c r="L15" s="322"/>
      <c r="M15" s="322"/>
      <c r="N15" s="322"/>
      <c r="O15" s="322"/>
      <c r="P15" s="322"/>
      <c r="Q15" s="322"/>
      <c r="R15" s="322"/>
      <c r="S15" s="322"/>
      <c r="T15" s="322"/>
      <c r="U15" s="322"/>
      <c r="V15" s="322"/>
      <c r="W15" s="322"/>
      <c r="X15" s="322"/>
      <c r="Y15" s="322"/>
      <c r="Z15" s="322"/>
      <c r="AA15" s="322"/>
      <c r="AB15" s="322"/>
      <c r="AC15" s="322"/>
      <c r="AD15" s="322"/>
      <c r="AE15" s="322"/>
      <c r="AF15" s="322"/>
      <c r="AG15" s="322"/>
      <c r="AH15" s="322"/>
      <c r="AI15" s="322"/>
      <c r="AJ15" s="322"/>
      <c r="AK15" s="322"/>
      <c r="AL15" s="322"/>
      <c r="AM15" s="322"/>
      <c r="AN15" s="322"/>
      <c r="AO15" s="322"/>
      <c r="AP15" s="322"/>
    </row>
    <row r="16" spans="1:42">
      <c r="A16" s="320"/>
      <c r="B16" s="334"/>
      <c r="C16" s="322"/>
      <c r="D16" s="322"/>
      <c r="E16" s="322"/>
      <c r="F16" s="322"/>
      <c r="G16" s="322"/>
      <c r="H16" s="322"/>
      <c r="I16" s="322"/>
      <c r="J16" s="322"/>
      <c r="K16" s="322"/>
      <c r="L16" s="322"/>
      <c r="M16" s="322"/>
      <c r="N16" s="322"/>
      <c r="O16" s="322"/>
      <c r="P16" s="322"/>
      <c r="Q16" s="322"/>
      <c r="R16" s="322"/>
      <c r="S16" s="322"/>
      <c r="T16" s="322"/>
      <c r="U16" s="322"/>
      <c r="V16" s="322"/>
      <c r="W16" s="322"/>
      <c r="X16" s="322"/>
      <c r="Y16" s="322"/>
      <c r="Z16" s="322"/>
      <c r="AA16" s="322"/>
      <c r="AB16" s="322"/>
      <c r="AC16" s="322"/>
      <c r="AD16" s="322"/>
      <c r="AE16" s="322"/>
      <c r="AF16" s="322"/>
      <c r="AG16" s="322"/>
      <c r="AH16" s="322"/>
      <c r="AI16" s="322"/>
      <c r="AJ16" s="322"/>
      <c r="AK16" s="322"/>
      <c r="AL16" s="322"/>
      <c r="AM16" s="322"/>
      <c r="AN16" s="322"/>
      <c r="AO16" s="322"/>
      <c r="AP16" s="322"/>
    </row>
    <row r="17" spans="1:42">
      <c r="A17" s="320"/>
      <c r="B17" s="332" t="s">
        <v>217</v>
      </c>
      <c r="C17" s="322"/>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322"/>
      <c r="AM17" s="322"/>
      <c r="AN17" s="322"/>
      <c r="AO17" s="322"/>
      <c r="AP17" s="322"/>
    </row>
    <row r="18" spans="1:42" ht="129.65" customHeight="1">
      <c r="A18" s="320"/>
      <c r="B18" s="335" t="s">
        <v>218</v>
      </c>
      <c r="C18" s="322"/>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c r="AM18" s="322"/>
      <c r="AN18" s="322"/>
      <c r="AO18" s="322"/>
      <c r="AP18" s="322"/>
    </row>
    <row r="19" spans="1:42">
      <c r="A19" s="320"/>
      <c r="B19" s="331"/>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c r="AM19" s="322"/>
      <c r="AN19" s="322"/>
      <c r="AO19" s="322"/>
      <c r="AP19" s="322"/>
    </row>
    <row r="20" spans="1:42">
      <c r="A20" s="320"/>
      <c r="B20" s="332" t="s">
        <v>224</v>
      </c>
      <c r="C20" s="322"/>
      <c r="D20" s="322"/>
      <c r="E20" s="322"/>
      <c r="F20" s="322"/>
      <c r="G20" s="322"/>
      <c r="H20" s="322"/>
      <c r="I20" s="322"/>
      <c r="J20" s="322"/>
      <c r="K20" s="322"/>
      <c r="L20" s="322"/>
      <c r="M20" s="322"/>
      <c r="N20" s="322"/>
      <c r="O20" s="322"/>
      <c r="P20" s="322"/>
      <c r="Q20" s="322"/>
      <c r="R20" s="322"/>
      <c r="S20" s="322"/>
      <c r="T20" s="322"/>
      <c r="U20" s="322"/>
      <c r="V20" s="322"/>
      <c r="W20" s="322"/>
      <c r="X20" s="322"/>
      <c r="Y20" s="322"/>
      <c r="Z20" s="322"/>
      <c r="AA20" s="322"/>
      <c r="AB20" s="322"/>
      <c r="AC20" s="322"/>
      <c r="AD20" s="322"/>
      <c r="AE20" s="322"/>
      <c r="AF20" s="322"/>
      <c r="AG20" s="322"/>
      <c r="AH20" s="322"/>
      <c r="AI20" s="322"/>
      <c r="AJ20" s="322"/>
      <c r="AK20" s="322"/>
      <c r="AL20" s="322"/>
      <c r="AM20" s="322"/>
      <c r="AN20" s="322"/>
      <c r="AO20" s="322"/>
      <c r="AP20" s="322"/>
    </row>
    <row r="21" spans="1:42" ht="61.5" customHeight="1">
      <c r="A21" s="320"/>
      <c r="B21" s="335" t="s">
        <v>226</v>
      </c>
      <c r="C21" s="322"/>
      <c r="D21" s="322"/>
      <c r="E21" s="322"/>
      <c r="F21" s="322"/>
      <c r="G21" s="322"/>
      <c r="H21" s="322"/>
      <c r="I21" s="322"/>
      <c r="J21" s="322"/>
      <c r="K21" s="322"/>
      <c r="L21" s="322"/>
      <c r="M21" s="322"/>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322"/>
      <c r="AM21" s="322"/>
      <c r="AN21" s="322"/>
      <c r="AO21" s="322"/>
      <c r="AP21" s="322"/>
    </row>
    <row r="22" spans="1:42">
      <c r="A22" s="320"/>
      <c r="B22" s="331"/>
      <c r="C22" s="322"/>
      <c r="D22" s="322"/>
      <c r="E22" s="322"/>
      <c r="F22" s="322"/>
      <c r="G22" s="322"/>
      <c r="H22" s="322"/>
      <c r="I22" s="322"/>
      <c r="J22" s="322"/>
      <c r="K22" s="322"/>
      <c r="L22" s="322"/>
      <c r="M22" s="322"/>
      <c r="N22" s="322"/>
      <c r="O22" s="322"/>
      <c r="P22" s="322"/>
      <c r="Q22" s="322"/>
      <c r="R22" s="322"/>
      <c r="S22" s="322"/>
      <c r="T22" s="322"/>
      <c r="U22" s="322"/>
      <c r="V22" s="322"/>
      <c r="W22" s="322"/>
      <c r="X22" s="322"/>
      <c r="Y22" s="322"/>
      <c r="Z22" s="322"/>
      <c r="AA22" s="322"/>
      <c r="AB22" s="322"/>
      <c r="AC22" s="322"/>
      <c r="AD22" s="322"/>
      <c r="AE22" s="322"/>
      <c r="AF22" s="322"/>
      <c r="AG22" s="322"/>
      <c r="AH22" s="322"/>
      <c r="AI22" s="322"/>
      <c r="AJ22" s="322"/>
      <c r="AK22" s="322"/>
      <c r="AL22" s="322"/>
      <c r="AM22" s="322"/>
      <c r="AN22" s="322"/>
      <c r="AO22" s="322"/>
      <c r="AP22" s="322"/>
    </row>
    <row r="23" spans="1:42">
      <c r="A23" s="320"/>
      <c r="B23" s="332" t="s">
        <v>266</v>
      </c>
      <c r="C23" s="322"/>
      <c r="D23" s="322"/>
      <c r="E23" s="322"/>
      <c r="F23" s="322"/>
      <c r="G23" s="322"/>
      <c r="H23" s="322"/>
      <c r="I23" s="322"/>
      <c r="J23" s="322"/>
      <c r="K23" s="322"/>
      <c r="L23" s="322"/>
      <c r="M23" s="322"/>
      <c r="N23" s="322"/>
      <c r="O23" s="322"/>
      <c r="P23" s="322"/>
      <c r="Q23" s="322"/>
      <c r="R23" s="322"/>
      <c r="S23" s="322"/>
      <c r="T23" s="322"/>
      <c r="U23" s="322"/>
      <c r="V23" s="322"/>
      <c r="W23" s="322"/>
      <c r="X23" s="322"/>
      <c r="Y23" s="322"/>
      <c r="Z23" s="322"/>
      <c r="AA23" s="322"/>
      <c r="AB23" s="322"/>
      <c r="AC23" s="322"/>
      <c r="AD23" s="322"/>
      <c r="AE23" s="322"/>
      <c r="AF23" s="322"/>
      <c r="AG23" s="322"/>
      <c r="AH23" s="322"/>
      <c r="AI23" s="322"/>
      <c r="AJ23" s="322"/>
      <c r="AK23" s="322"/>
      <c r="AL23" s="322"/>
      <c r="AM23" s="322"/>
      <c r="AN23" s="322"/>
      <c r="AO23" s="322"/>
      <c r="AP23" s="322"/>
    </row>
    <row r="24" spans="1:42" ht="31">
      <c r="A24" s="320"/>
      <c r="B24" s="335" t="s">
        <v>267</v>
      </c>
      <c r="C24" s="322"/>
      <c r="D24" s="322"/>
      <c r="E24" s="322"/>
      <c r="F24" s="322"/>
      <c r="G24" s="322"/>
      <c r="H24" s="322"/>
      <c r="I24" s="322"/>
      <c r="J24" s="322"/>
      <c r="K24" s="322"/>
      <c r="L24" s="322"/>
      <c r="M24" s="322"/>
      <c r="N24" s="322"/>
      <c r="O24" s="322"/>
      <c r="P24" s="322"/>
      <c r="Q24" s="322"/>
      <c r="R24" s="322"/>
      <c r="S24" s="322"/>
      <c r="T24" s="322"/>
      <c r="U24" s="322"/>
      <c r="V24" s="322"/>
      <c r="W24" s="322"/>
      <c r="X24" s="322"/>
      <c r="Y24" s="322"/>
      <c r="Z24" s="322"/>
      <c r="AA24" s="322"/>
      <c r="AB24" s="322"/>
      <c r="AC24" s="322"/>
      <c r="AD24" s="322"/>
      <c r="AE24" s="322"/>
      <c r="AF24" s="322"/>
      <c r="AG24" s="322"/>
      <c r="AH24" s="322"/>
      <c r="AI24" s="322"/>
      <c r="AJ24" s="322"/>
      <c r="AK24" s="322"/>
      <c r="AL24" s="322"/>
      <c r="AM24" s="322"/>
      <c r="AN24" s="322"/>
      <c r="AO24" s="322"/>
      <c r="AP24" s="322"/>
    </row>
    <row r="25" spans="1:42">
      <c r="A25" s="320"/>
      <c r="B25" s="331"/>
      <c r="C25" s="322"/>
      <c r="D25" s="322"/>
      <c r="E25" s="322"/>
      <c r="F25" s="322"/>
      <c r="G25" s="322"/>
      <c r="H25" s="322"/>
      <c r="I25" s="322"/>
      <c r="J25" s="322"/>
      <c r="K25" s="322"/>
      <c r="L25" s="322"/>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322"/>
      <c r="AL25" s="322"/>
      <c r="AM25" s="322"/>
      <c r="AN25" s="322"/>
      <c r="AO25" s="322"/>
      <c r="AP25" s="322"/>
    </row>
    <row r="26" spans="1:42">
      <c r="A26" s="320"/>
      <c r="B26" s="332" t="s">
        <v>264</v>
      </c>
      <c r="C26" s="322"/>
      <c r="D26" s="322"/>
      <c r="E26" s="322"/>
      <c r="F26" s="322"/>
      <c r="G26" s="322"/>
      <c r="H26" s="322"/>
      <c r="I26" s="322"/>
      <c r="J26" s="322"/>
      <c r="K26" s="322"/>
      <c r="L26" s="322"/>
      <c r="M26" s="322"/>
      <c r="N26" s="322"/>
      <c r="O26" s="322"/>
      <c r="P26" s="322"/>
      <c r="Q26" s="322"/>
      <c r="R26" s="322"/>
      <c r="S26" s="322"/>
      <c r="T26" s="322"/>
      <c r="U26" s="322"/>
      <c r="V26" s="322"/>
      <c r="W26" s="322"/>
      <c r="X26" s="322"/>
      <c r="Y26" s="322"/>
      <c r="Z26" s="322"/>
      <c r="AA26" s="322"/>
      <c r="AB26" s="322"/>
      <c r="AC26" s="322"/>
      <c r="AD26" s="322"/>
      <c r="AE26" s="322"/>
      <c r="AF26" s="322"/>
      <c r="AG26" s="322"/>
      <c r="AH26" s="322"/>
      <c r="AI26" s="322"/>
      <c r="AJ26" s="322"/>
      <c r="AK26" s="322"/>
      <c r="AL26" s="322"/>
      <c r="AM26" s="322"/>
      <c r="AN26" s="322"/>
      <c r="AO26" s="322"/>
      <c r="AP26" s="322"/>
    </row>
    <row r="27" spans="1:42" ht="108" customHeight="1">
      <c r="A27" s="320"/>
      <c r="B27" s="335" t="s">
        <v>238</v>
      </c>
      <c r="C27" s="322"/>
      <c r="D27" s="322"/>
      <c r="E27" s="322"/>
      <c r="F27" s="322"/>
      <c r="G27" s="322"/>
      <c r="H27" s="322"/>
      <c r="I27" s="322"/>
      <c r="J27" s="322"/>
      <c r="K27" s="322"/>
      <c r="L27" s="322"/>
      <c r="M27" s="322"/>
      <c r="N27" s="322"/>
      <c r="O27" s="322"/>
      <c r="P27" s="322"/>
      <c r="Q27" s="322"/>
      <c r="R27" s="322"/>
      <c r="S27" s="322"/>
      <c r="T27" s="322"/>
      <c r="U27" s="322"/>
      <c r="V27" s="322"/>
      <c r="W27" s="322"/>
      <c r="X27" s="322"/>
      <c r="Y27" s="322"/>
      <c r="Z27" s="322"/>
      <c r="AA27" s="322"/>
      <c r="AB27" s="322"/>
      <c r="AC27" s="322"/>
      <c r="AD27" s="322"/>
      <c r="AE27" s="322"/>
      <c r="AF27" s="322"/>
      <c r="AG27" s="322"/>
      <c r="AH27" s="322"/>
      <c r="AI27" s="322"/>
      <c r="AJ27" s="322"/>
      <c r="AK27" s="322"/>
      <c r="AL27" s="322"/>
      <c r="AM27" s="322"/>
      <c r="AN27" s="322"/>
      <c r="AO27" s="322"/>
      <c r="AP27" s="322"/>
    </row>
    <row r="28" spans="1:42">
      <c r="A28" s="320"/>
      <c r="B28" s="322"/>
      <c r="C28" s="322"/>
      <c r="D28" s="322"/>
      <c r="E28" s="322"/>
      <c r="F28" s="322"/>
      <c r="G28" s="322"/>
      <c r="H28" s="322"/>
      <c r="I28" s="322"/>
      <c r="J28" s="322"/>
      <c r="K28" s="322"/>
      <c r="L28" s="322"/>
      <c r="M28" s="322"/>
      <c r="N28" s="322"/>
      <c r="O28" s="322"/>
      <c r="P28" s="322"/>
      <c r="Q28" s="322"/>
      <c r="R28" s="322"/>
      <c r="S28" s="322"/>
      <c r="T28" s="322"/>
      <c r="U28" s="322"/>
      <c r="V28" s="322"/>
      <c r="W28" s="322"/>
      <c r="X28" s="322"/>
      <c r="Y28" s="322"/>
      <c r="Z28" s="322"/>
      <c r="AA28" s="322"/>
      <c r="AB28" s="322"/>
      <c r="AC28" s="322"/>
      <c r="AD28" s="322"/>
      <c r="AE28" s="322"/>
      <c r="AF28" s="322"/>
      <c r="AG28" s="322"/>
      <c r="AH28" s="322"/>
      <c r="AI28" s="322"/>
      <c r="AJ28" s="322"/>
      <c r="AK28" s="322"/>
      <c r="AL28" s="322"/>
      <c r="AM28" s="322"/>
      <c r="AN28" s="322"/>
      <c r="AO28" s="322"/>
      <c r="AP28" s="322"/>
    </row>
    <row r="29" spans="1:42">
      <c r="A29" s="320"/>
      <c r="B29" s="332" t="s">
        <v>265</v>
      </c>
      <c r="C29" s="322"/>
      <c r="D29" s="322"/>
      <c r="E29" s="322"/>
      <c r="F29" s="322"/>
      <c r="G29" s="322"/>
      <c r="H29" s="322"/>
      <c r="I29" s="322"/>
      <c r="J29" s="322"/>
      <c r="K29" s="322"/>
      <c r="L29" s="322"/>
      <c r="M29" s="322"/>
      <c r="N29" s="322"/>
      <c r="O29" s="322"/>
      <c r="P29" s="322"/>
      <c r="Q29" s="322"/>
      <c r="R29" s="322"/>
      <c r="S29" s="322"/>
      <c r="T29" s="322"/>
      <c r="U29" s="322"/>
      <c r="V29" s="322"/>
      <c r="W29" s="322"/>
      <c r="X29" s="322"/>
      <c r="Y29" s="322"/>
      <c r="Z29" s="322"/>
      <c r="AA29" s="322"/>
      <c r="AB29" s="322"/>
      <c r="AC29" s="322"/>
      <c r="AD29" s="322"/>
      <c r="AE29" s="322"/>
      <c r="AF29" s="322"/>
      <c r="AG29" s="322"/>
      <c r="AH29" s="322"/>
      <c r="AI29" s="322"/>
      <c r="AJ29" s="322"/>
      <c r="AK29" s="322"/>
      <c r="AL29" s="322"/>
      <c r="AM29" s="322"/>
      <c r="AN29" s="322"/>
      <c r="AO29" s="322"/>
      <c r="AP29" s="322"/>
    </row>
    <row r="30" spans="1:42" ht="68.150000000000006" customHeight="1">
      <c r="A30" s="320"/>
      <c r="B30" s="335" t="s">
        <v>193</v>
      </c>
      <c r="C30" s="322"/>
      <c r="D30" s="322"/>
      <c r="E30" s="322"/>
      <c r="F30" s="322"/>
      <c r="G30" s="322"/>
      <c r="H30" s="322"/>
      <c r="I30" s="322"/>
      <c r="J30" s="322"/>
      <c r="K30" s="322"/>
      <c r="L30" s="322"/>
      <c r="M30" s="322"/>
      <c r="N30" s="322"/>
      <c r="O30" s="322"/>
      <c r="P30" s="322"/>
      <c r="Q30" s="322"/>
      <c r="R30" s="322"/>
      <c r="S30" s="322"/>
      <c r="T30" s="322"/>
      <c r="U30" s="322"/>
      <c r="V30" s="322"/>
      <c r="W30" s="322"/>
      <c r="X30" s="322"/>
      <c r="Y30" s="322"/>
      <c r="Z30" s="322"/>
      <c r="AA30" s="322"/>
      <c r="AB30" s="322"/>
      <c r="AC30" s="322"/>
      <c r="AD30" s="322"/>
      <c r="AE30" s="322"/>
      <c r="AF30" s="322"/>
      <c r="AG30" s="322"/>
      <c r="AH30" s="322"/>
      <c r="AI30" s="322"/>
      <c r="AJ30" s="322"/>
      <c r="AK30" s="322"/>
      <c r="AL30" s="322"/>
      <c r="AM30" s="322"/>
      <c r="AN30" s="322"/>
      <c r="AO30" s="322"/>
      <c r="AP30" s="322"/>
    </row>
    <row r="31" spans="1:42">
      <c r="A31" s="320"/>
      <c r="B31" s="322"/>
      <c r="C31" s="322"/>
      <c r="D31" s="322"/>
      <c r="E31" s="322"/>
      <c r="F31" s="322"/>
      <c r="G31" s="322"/>
      <c r="H31" s="322"/>
      <c r="I31" s="322"/>
      <c r="J31" s="322"/>
      <c r="K31" s="322"/>
      <c r="L31" s="322"/>
      <c r="M31" s="322"/>
      <c r="N31" s="322"/>
      <c r="O31" s="322"/>
      <c r="P31" s="322"/>
      <c r="Q31" s="322"/>
      <c r="R31" s="322"/>
      <c r="S31" s="322"/>
      <c r="T31" s="322"/>
      <c r="U31" s="322"/>
      <c r="V31" s="322"/>
      <c r="W31" s="322"/>
      <c r="X31" s="322"/>
      <c r="Y31" s="322"/>
      <c r="Z31" s="322"/>
      <c r="AA31" s="322"/>
      <c r="AB31" s="322"/>
      <c r="AC31" s="322"/>
      <c r="AD31" s="322"/>
      <c r="AE31" s="322"/>
      <c r="AF31" s="322"/>
      <c r="AG31" s="322"/>
      <c r="AH31" s="322"/>
      <c r="AI31" s="322"/>
      <c r="AJ31" s="322"/>
      <c r="AK31" s="322"/>
      <c r="AL31" s="322"/>
      <c r="AM31" s="322"/>
      <c r="AN31" s="322"/>
      <c r="AO31" s="322"/>
      <c r="AP31" s="322"/>
    </row>
    <row r="32" spans="1:42">
      <c r="A32" s="320"/>
      <c r="B32" s="322"/>
      <c r="C32" s="322"/>
      <c r="D32" s="322"/>
      <c r="E32" s="322"/>
      <c r="F32" s="322"/>
      <c r="G32" s="322"/>
      <c r="H32" s="322"/>
      <c r="I32" s="322"/>
      <c r="J32" s="322"/>
      <c r="K32" s="322"/>
      <c r="L32" s="322"/>
      <c r="M32" s="322"/>
      <c r="N32" s="322"/>
      <c r="O32" s="322"/>
      <c r="P32" s="322"/>
      <c r="Q32" s="322"/>
      <c r="R32" s="322"/>
      <c r="S32" s="322"/>
      <c r="T32" s="322"/>
      <c r="U32" s="322"/>
      <c r="V32" s="322"/>
      <c r="W32" s="322"/>
      <c r="X32" s="322"/>
      <c r="Y32" s="322"/>
      <c r="Z32" s="322"/>
      <c r="AA32" s="322"/>
      <c r="AB32" s="322"/>
      <c r="AC32" s="322"/>
      <c r="AD32" s="322"/>
      <c r="AE32" s="322"/>
      <c r="AF32" s="322"/>
      <c r="AG32" s="322"/>
      <c r="AH32" s="322"/>
      <c r="AI32" s="322"/>
      <c r="AJ32" s="322"/>
      <c r="AK32" s="322"/>
      <c r="AL32" s="322"/>
      <c r="AM32" s="322"/>
      <c r="AN32" s="322"/>
      <c r="AO32" s="322"/>
      <c r="AP32" s="322"/>
    </row>
    <row r="33" spans="1:42">
      <c r="A33" s="320"/>
      <c r="B33" s="322"/>
      <c r="C33" s="322"/>
      <c r="D33" s="322"/>
      <c r="E33" s="322"/>
      <c r="F33" s="322"/>
      <c r="G33" s="322"/>
      <c r="H33" s="322"/>
      <c r="I33" s="322"/>
      <c r="J33" s="322"/>
      <c r="K33" s="322"/>
      <c r="L33" s="322"/>
      <c r="M33" s="322"/>
      <c r="N33" s="322"/>
      <c r="O33" s="322"/>
      <c r="P33" s="322"/>
      <c r="Q33" s="322"/>
      <c r="R33" s="322"/>
      <c r="S33" s="322"/>
      <c r="T33" s="322"/>
      <c r="U33" s="322"/>
      <c r="V33" s="322"/>
      <c r="W33" s="322"/>
      <c r="X33" s="322"/>
      <c r="Y33" s="322"/>
      <c r="Z33" s="322"/>
      <c r="AA33" s="322"/>
      <c r="AB33" s="322"/>
      <c r="AC33" s="322"/>
      <c r="AD33" s="322"/>
      <c r="AE33" s="322"/>
      <c r="AF33" s="322"/>
      <c r="AG33" s="322"/>
      <c r="AH33" s="322"/>
      <c r="AI33" s="322"/>
      <c r="AJ33" s="322"/>
      <c r="AK33" s="322"/>
      <c r="AL33" s="322"/>
      <c r="AM33" s="322"/>
      <c r="AN33" s="322"/>
      <c r="AO33" s="322"/>
      <c r="AP33" s="322"/>
    </row>
    <row r="34" spans="1:42">
      <c r="A34" s="320"/>
      <c r="B34" s="322"/>
      <c r="C34" s="322"/>
      <c r="D34" s="322"/>
      <c r="E34" s="322"/>
      <c r="F34" s="322"/>
      <c r="G34" s="322"/>
      <c r="H34" s="322"/>
      <c r="I34" s="322"/>
      <c r="J34" s="322"/>
      <c r="K34" s="322"/>
      <c r="L34" s="322"/>
      <c r="M34" s="322"/>
      <c r="N34" s="322"/>
      <c r="O34" s="322"/>
      <c r="P34" s="322"/>
      <c r="Q34" s="322"/>
      <c r="R34" s="322"/>
      <c r="S34" s="322"/>
      <c r="T34" s="322"/>
      <c r="U34" s="322"/>
      <c r="V34" s="322"/>
      <c r="W34" s="322"/>
      <c r="X34" s="322"/>
      <c r="Y34" s="322"/>
      <c r="Z34" s="322"/>
      <c r="AA34" s="322"/>
      <c r="AB34" s="322"/>
      <c r="AC34" s="322"/>
      <c r="AD34" s="322"/>
      <c r="AE34" s="322"/>
      <c r="AF34" s="322"/>
      <c r="AG34" s="322"/>
      <c r="AH34" s="322"/>
      <c r="AI34" s="322"/>
      <c r="AJ34" s="322"/>
      <c r="AK34" s="322"/>
      <c r="AL34" s="322"/>
      <c r="AM34" s="322"/>
      <c r="AN34" s="322"/>
      <c r="AO34" s="322"/>
      <c r="AP34" s="322"/>
    </row>
    <row r="35" spans="1:42">
      <c r="A35" s="320"/>
      <c r="B35" s="322"/>
      <c r="C35" s="322"/>
      <c r="D35" s="322"/>
      <c r="E35" s="322"/>
      <c r="F35" s="322"/>
      <c r="G35" s="322"/>
      <c r="H35" s="322"/>
      <c r="I35" s="322"/>
      <c r="J35" s="322"/>
      <c r="K35" s="322"/>
      <c r="L35" s="322"/>
      <c r="M35" s="322"/>
      <c r="N35" s="322"/>
      <c r="O35" s="322"/>
      <c r="P35" s="322"/>
      <c r="Q35" s="322"/>
      <c r="R35" s="322"/>
      <c r="S35" s="322"/>
      <c r="T35" s="322"/>
      <c r="U35" s="322"/>
      <c r="V35" s="322"/>
      <c r="W35" s="322"/>
      <c r="X35" s="322"/>
      <c r="Y35" s="322"/>
      <c r="Z35" s="322"/>
      <c r="AA35" s="322"/>
      <c r="AB35" s="322"/>
      <c r="AC35" s="322"/>
      <c r="AD35" s="322"/>
      <c r="AE35" s="322"/>
      <c r="AF35" s="322"/>
      <c r="AG35" s="322"/>
      <c r="AH35" s="322"/>
      <c r="AI35" s="322"/>
      <c r="AJ35" s="322"/>
      <c r="AK35" s="322"/>
      <c r="AL35" s="322"/>
      <c r="AM35" s="322"/>
      <c r="AN35" s="322"/>
      <c r="AO35" s="322"/>
      <c r="AP35" s="322"/>
    </row>
    <row r="36" spans="1:42">
      <c r="A36" s="320"/>
      <c r="B36" s="322"/>
      <c r="C36" s="322"/>
      <c r="D36" s="322"/>
      <c r="E36" s="322"/>
      <c r="F36" s="322"/>
      <c r="G36" s="322"/>
      <c r="H36" s="322"/>
      <c r="I36" s="322"/>
      <c r="J36" s="322"/>
      <c r="K36" s="322"/>
      <c r="L36" s="322"/>
      <c r="M36" s="322"/>
      <c r="N36" s="322"/>
      <c r="O36" s="322"/>
      <c r="P36" s="322"/>
      <c r="Q36" s="322"/>
      <c r="R36" s="322"/>
      <c r="S36" s="322"/>
      <c r="T36" s="322"/>
      <c r="U36" s="322"/>
      <c r="V36" s="322"/>
      <c r="W36" s="322"/>
      <c r="X36" s="322"/>
      <c r="Y36" s="322"/>
      <c r="Z36" s="322"/>
      <c r="AA36" s="322"/>
      <c r="AB36" s="322"/>
      <c r="AC36" s="322"/>
      <c r="AD36" s="322"/>
      <c r="AE36" s="322"/>
      <c r="AF36" s="322"/>
      <c r="AG36" s="322"/>
      <c r="AH36" s="322"/>
      <c r="AI36" s="322"/>
      <c r="AJ36" s="322"/>
      <c r="AK36" s="322"/>
      <c r="AL36" s="322"/>
      <c r="AM36" s="322"/>
      <c r="AN36" s="322"/>
      <c r="AO36" s="322"/>
      <c r="AP36" s="322"/>
    </row>
    <row r="37" spans="1:42">
      <c r="A37" s="320"/>
      <c r="B37" s="322"/>
      <c r="C37" s="322"/>
      <c r="D37" s="322"/>
      <c r="E37" s="322"/>
      <c r="F37" s="322"/>
      <c r="G37" s="322"/>
      <c r="H37" s="322"/>
      <c r="I37" s="322"/>
      <c r="J37" s="322"/>
      <c r="K37" s="322"/>
      <c r="L37" s="322"/>
      <c r="M37" s="322"/>
      <c r="N37" s="322"/>
      <c r="O37" s="322"/>
      <c r="P37" s="322"/>
      <c r="Q37" s="322"/>
      <c r="R37" s="322"/>
      <c r="S37" s="322"/>
      <c r="T37" s="322"/>
      <c r="U37" s="322"/>
      <c r="V37" s="322"/>
      <c r="W37" s="322"/>
      <c r="X37" s="322"/>
      <c r="Y37" s="322"/>
      <c r="Z37" s="322"/>
      <c r="AA37" s="322"/>
      <c r="AB37" s="322"/>
      <c r="AC37" s="322"/>
      <c r="AD37" s="322"/>
      <c r="AE37" s="322"/>
      <c r="AF37" s="322"/>
      <c r="AG37" s="322"/>
      <c r="AH37" s="322"/>
      <c r="AI37" s="322"/>
      <c r="AJ37" s="322"/>
      <c r="AK37" s="322"/>
      <c r="AL37" s="322"/>
      <c r="AM37" s="322"/>
      <c r="AN37" s="322"/>
      <c r="AO37" s="322"/>
      <c r="AP37" s="322"/>
    </row>
    <row r="38" spans="1:42">
      <c r="A38" s="320"/>
      <c r="B38" s="322"/>
      <c r="C38" s="322"/>
      <c r="D38" s="322"/>
      <c r="E38" s="322"/>
      <c r="F38" s="322"/>
      <c r="G38" s="322"/>
      <c r="H38" s="322"/>
      <c r="I38" s="322"/>
      <c r="J38" s="322"/>
      <c r="K38" s="322"/>
      <c r="L38" s="322"/>
      <c r="M38" s="322"/>
      <c r="N38" s="322"/>
      <c r="O38" s="322"/>
      <c r="P38" s="322"/>
      <c r="Q38" s="322"/>
      <c r="R38" s="322"/>
      <c r="S38" s="322"/>
      <c r="T38" s="322"/>
      <c r="U38" s="322"/>
      <c r="V38" s="322"/>
      <c r="W38" s="322"/>
      <c r="X38" s="322"/>
      <c r="Y38" s="322"/>
      <c r="Z38" s="322"/>
      <c r="AA38" s="322"/>
      <c r="AB38" s="322"/>
      <c r="AC38" s="322"/>
      <c r="AD38" s="322"/>
      <c r="AE38" s="322"/>
      <c r="AF38" s="322"/>
      <c r="AG38" s="322"/>
      <c r="AH38" s="322"/>
      <c r="AI38" s="322"/>
      <c r="AJ38" s="322"/>
      <c r="AK38" s="322"/>
      <c r="AL38" s="322"/>
      <c r="AM38" s="322"/>
      <c r="AN38" s="322"/>
      <c r="AO38" s="322"/>
      <c r="AP38" s="322"/>
    </row>
    <row r="39" spans="1:42">
      <c r="A39" s="320"/>
      <c r="B39" s="322"/>
      <c r="C39" s="322"/>
      <c r="D39" s="322"/>
      <c r="E39" s="322"/>
      <c r="F39" s="322"/>
      <c r="G39" s="322"/>
      <c r="H39" s="322"/>
      <c r="I39" s="322"/>
      <c r="J39" s="322"/>
      <c r="K39" s="322"/>
      <c r="L39" s="322"/>
      <c r="M39" s="322"/>
      <c r="N39" s="322"/>
      <c r="O39" s="322"/>
      <c r="P39" s="322"/>
      <c r="Q39" s="322"/>
      <c r="R39" s="322"/>
      <c r="S39" s="322"/>
      <c r="T39" s="322"/>
      <c r="U39" s="322"/>
      <c r="V39" s="322"/>
      <c r="W39" s="322"/>
      <c r="X39" s="322"/>
      <c r="Y39" s="322"/>
      <c r="Z39" s="322"/>
      <c r="AA39" s="322"/>
      <c r="AB39" s="322"/>
      <c r="AC39" s="322"/>
      <c r="AD39" s="322"/>
      <c r="AE39" s="322"/>
      <c r="AF39" s="322"/>
      <c r="AG39" s="322"/>
      <c r="AH39" s="322"/>
      <c r="AI39" s="322"/>
      <c r="AJ39" s="322"/>
      <c r="AK39" s="322"/>
      <c r="AL39" s="322"/>
      <c r="AM39" s="322"/>
      <c r="AN39" s="322"/>
      <c r="AO39" s="322"/>
      <c r="AP39" s="322"/>
    </row>
    <row r="40" spans="1:42">
      <c r="A40" s="320"/>
      <c r="B40" s="322"/>
      <c r="C40" s="322"/>
      <c r="D40" s="322"/>
      <c r="E40" s="322"/>
      <c r="F40" s="322"/>
      <c r="G40" s="322"/>
      <c r="H40" s="322"/>
      <c r="I40" s="322"/>
      <c r="J40" s="322"/>
      <c r="K40" s="322"/>
      <c r="L40" s="322"/>
      <c r="M40" s="322"/>
      <c r="N40" s="322"/>
      <c r="O40" s="322"/>
      <c r="P40" s="322"/>
      <c r="Q40" s="322"/>
      <c r="R40" s="322"/>
      <c r="S40" s="322"/>
      <c r="T40" s="322"/>
      <c r="U40" s="322"/>
      <c r="V40" s="322"/>
      <c r="W40" s="322"/>
      <c r="X40" s="322"/>
      <c r="Y40" s="322"/>
      <c r="Z40" s="322"/>
      <c r="AA40" s="322"/>
      <c r="AB40" s="322"/>
      <c r="AC40" s="322"/>
      <c r="AD40" s="322"/>
      <c r="AE40" s="322"/>
      <c r="AF40" s="322"/>
      <c r="AG40" s="322"/>
      <c r="AH40" s="322"/>
      <c r="AI40" s="322"/>
      <c r="AJ40" s="322"/>
      <c r="AK40" s="322"/>
      <c r="AL40" s="322"/>
      <c r="AM40" s="322"/>
      <c r="AN40" s="322"/>
      <c r="AO40" s="322"/>
      <c r="AP40" s="322"/>
    </row>
    <row r="41" spans="1:42">
      <c r="A41" s="320"/>
      <c r="B41" s="322"/>
      <c r="C41" s="322"/>
      <c r="D41" s="322"/>
      <c r="E41" s="322"/>
      <c r="F41" s="322"/>
      <c r="G41" s="322"/>
      <c r="H41" s="322"/>
      <c r="I41" s="322"/>
      <c r="J41" s="322"/>
      <c r="K41" s="322"/>
      <c r="L41" s="322"/>
      <c r="M41" s="322"/>
      <c r="N41" s="322"/>
      <c r="O41" s="322"/>
      <c r="P41" s="322"/>
      <c r="Q41" s="322"/>
      <c r="R41" s="322"/>
      <c r="S41" s="322"/>
      <c r="T41" s="322"/>
      <c r="U41" s="322"/>
      <c r="V41" s="322"/>
      <c r="W41" s="322"/>
      <c r="X41" s="322"/>
      <c r="Y41" s="322"/>
      <c r="Z41" s="322"/>
      <c r="AA41" s="322"/>
      <c r="AB41" s="322"/>
      <c r="AC41" s="322"/>
      <c r="AD41" s="322"/>
      <c r="AE41" s="322"/>
      <c r="AF41" s="322"/>
      <c r="AG41" s="322"/>
      <c r="AH41" s="322"/>
      <c r="AI41" s="322"/>
      <c r="AJ41" s="322"/>
      <c r="AK41" s="322"/>
      <c r="AL41" s="322"/>
      <c r="AM41" s="322"/>
      <c r="AN41" s="322"/>
      <c r="AO41" s="322"/>
      <c r="AP41" s="322"/>
    </row>
    <row r="42" spans="1:42">
      <c r="A42" s="320"/>
      <c r="B42" s="322"/>
      <c r="C42" s="322"/>
      <c r="D42" s="322"/>
      <c r="E42" s="322"/>
      <c r="F42" s="322"/>
      <c r="G42" s="322"/>
      <c r="H42" s="322"/>
      <c r="I42" s="322"/>
      <c r="J42" s="322"/>
      <c r="K42" s="322"/>
      <c r="L42" s="322"/>
      <c r="M42" s="322"/>
      <c r="N42" s="322"/>
      <c r="O42" s="322"/>
      <c r="P42" s="322"/>
      <c r="Q42" s="322"/>
      <c r="R42" s="322"/>
      <c r="S42" s="322"/>
      <c r="T42" s="322"/>
      <c r="U42" s="322"/>
      <c r="V42" s="322"/>
      <c r="W42" s="322"/>
      <c r="X42" s="322"/>
      <c r="Y42" s="322"/>
      <c r="Z42" s="322"/>
      <c r="AA42" s="322"/>
      <c r="AB42" s="322"/>
      <c r="AC42" s="322"/>
      <c r="AD42" s="322"/>
      <c r="AE42" s="322"/>
      <c r="AF42" s="322"/>
      <c r="AG42" s="322"/>
      <c r="AH42" s="322"/>
      <c r="AI42" s="322"/>
      <c r="AJ42" s="322"/>
      <c r="AK42" s="322"/>
      <c r="AL42" s="322"/>
      <c r="AM42" s="322"/>
      <c r="AN42" s="322"/>
      <c r="AO42" s="322"/>
      <c r="AP42" s="322"/>
    </row>
    <row r="43" spans="1:42">
      <c r="A43" s="320"/>
      <c r="B43" s="322"/>
      <c r="C43" s="322"/>
      <c r="D43" s="322"/>
      <c r="E43" s="322"/>
      <c r="F43" s="322"/>
      <c r="G43" s="322"/>
      <c r="H43" s="322"/>
      <c r="I43" s="322"/>
      <c r="J43" s="322"/>
      <c r="K43" s="322"/>
      <c r="L43" s="322"/>
      <c r="M43" s="322"/>
      <c r="N43" s="322"/>
      <c r="O43" s="322"/>
      <c r="P43" s="322"/>
      <c r="Q43" s="322"/>
      <c r="R43" s="322"/>
      <c r="S43" s="322"/>
      <c r="T43" s="322"/>
      <c r="U43" s="322"/>
      <c r="V43" s="322"/>
      <c r="W43" s="322"/>
      <c r="X43" s="322"/>
      <c r="Y43" s="322"/>
      <c r="Z43" s="322"/>
      <c r="AA43" s="322"/>
      <c r="AB43" s="322"/>
      <c r="AC43" s="322"/>
      <c r="AD43" s="322"/>
      <c r="AE43" s="322"/>
      <c r="AF43" s="322"/>
      <c r="AG43" s="322"/>
      <c r="AH43" s="322"/>
      <c r="AI43" s="322"/>
      <c r="AJ43" s="322"/>
      <c r="AK43" s="322"/>
      <c r="AL43" s="322"/>
      <c r="AM43" s="322"/>
      <c r="AN43" s="322"/>
      <c r="AO43" s="322"/>
      <c r="AP43" s="322"/>
    </row>
    <row r="44" spans="1:42">
      <c r="A44" s="320"/>
      <c r="B44" s="322"/>
      <c r="C44" s="322"/>
      <c r="D44" s="322"/>
      <c r="E44" s="322"/>
      <c r="F44" s="322"/>
      <c r="G44" s="322"/>
      <c r="H44" s="322"/>
      <c r="I44" s="322"/>
      <c r="J44" s="322"/>
      <c r="K44" s="322"/>
      <c r="L44" s="322"/>
      <c r="M44" s="322"/>
      <c r="N44" s="322"/>
      <c r="O44" s="322"/>
      <c r="P44" s="322"/>
      <c r="Q44" s="322"/>
      <c r="R44" s="322"/>
      <c r="S44" s="322"/>
      <c r="T44" s="322"/>
      <c r="U44" s="322"/>
      <c r="V44" s="322"/>
      <c r="W44" s="322"/>
      <c r="X44" s="322"/>
      <c r="Y44" s="322"/>
      <c r="Z44" s="322"/>
      <c r="AA44" s="322"/>
      <c r="AB44" s="322"/>
      <c r="AC44" s="322"/>
      <c r="AD44" s="322"/>
      <c r="AE44" s="322"/>
      <c r="AF44" s="322"/>
      <c r="AG44" s="322"/>
      <c r="AH44" s="322"/>
      <c r="AI44" s="322"/>
      <c r="AJ44" s="322"/>
      <c r="AK44" s="322"/>
      <c r="AL44" s="322"/>
      <c r="AM44" s="322"/>
      <c r="AN44" s="322"/>
      <c r="AO44" s="322"/>
      <c r="AP44" s="322"/>
    </row>
    <row r="45" spans="1:42">
      <c r="A45" s="320"/>
      <c r="B45" s="322"/>
      <c r="C45" s="322"/>
      <c r="D45" s="322"/>
      <c r="E45" s="322"/>
      <c r="F45" s="322"/>
      <c r="G45" s="322"/>
      <c r="H45" s="322"/>
      <c r="I45" s="322"/>
      <c r="J45" s="322"/>
      <c r="K45" s="322"/>
      <c r="L45" s="322"/>
      <c r="M45" s="322"/>
      <c r="N45" s="322"/>
      <c r="O45" s="322"/>
      <c r="P45" s="322"/>
      <c r="Q45" s="322"/>
      <c r="R45" s="322"/>
      <c r="S45" s="322"/>
      <c r="T45" s="322"/>
      <c r="U45" s="322"/>
      <c r="V45" s="322"/>
      <c r="W45" s="322"/>
      <c r="X45" s="322"/>
      <c r="Y45" s="322"/>
      <c r="Z45" s="322"/>
      <c r="AA45" s="322"/>
      <c r="AB45" s="322"/>
      <c r="AC45" s="322"/>
      <c r="AD45" s="322"/>
      <c r="AE45" s="322"/>
      <c r="AF45" s="322"/>
      <c r="AG45" s="322"/>
      <c r="AH45" s="322"/>
      <c r="AI45" s="322"/>
      <c r="AJ45" s="322"/>
      <c r="AK45" s="322"/>
      <c r="AL45" s="322"/>
      <c r="AM45" s="322"/>
      <c r="AN45" s="322"/>
      <c r="AO45" s="322"/>
      <c r="AP45" s="322"/>
    </row>
    <row r="46" spans="1:42">
      <c r="A46" s="320"/>
      <c r="B46" s="322"/>
      <c r="C46" s="322"/>
      <c r="D46" s="322"/>
      <c r="E46" s="322"/>
      <c r="F46" s="322"/>
      <c r="G46" s="322"/>
      <c r="H46" s="322"/>
      <c r="I46" s="322"/>
      <c r="J46" s="322"/>
      <c r="K46" s="322"/>
      <c r="L46" s="322"/>
      <c r="M46" s="322"/>
      <c r="N46" s="322"/>
      <c r="O46" s="322"/>
      <c r="P46" s="322"/>
      <c r="Q46" s="322"/>
      <c r="R46" s="322"/>
      <c r="S46" s="322"/>
      <c r="T46" s="322"/>
      <c r="U46" s="322"/>
      <c r="V46" s="322"/>
      <c r="W46" s="322"/>
      <c r="X46" s="322"/>
      <c r="Y46" s="322"/>
      <c r="Z46" s="322"/>
      <c r="AA46" s="322"/>
      <c r="AB46" s="322"/>
      <c r="AC46" s="322"/>
      <c r="AD46" s="322"/>
      <c r="AE46" s="322"/>
      <c r="AF46" s="322"/>
      <c r="AG46" s="322"/>
      <c r="AH46" s="322"/>
      <c r="AI46" s="322"/>
      <c r="AJ46" s="322"/>
      <c r="AK46" s="322"/>
      <c r="AL46" s="322"/>
      <c r="AM46" s="322"/>
      <c r="AN46" s="322"/>
      <c r="AO46" s="322"/>
      <c r="AP46" s="322"/>
    </row>
    <row r="47" spans="1:42">
      <c r="A47" s="320"/>
      <c r="B47" s="322"/>
      <c r="C47" s="322"/>
      <c r="D47" s="322"/>
      <c r="E47" s="322"/>
      <c r="F47" s="322"/>
      <c r="G47" s="322"/>
      <c r="H47" s="322"/>
      <c r="I47" s="322"/>
      <c r="J47" s="322"/>
      <c r="K47" s="322"/>
      <c r="L47" s="322"/>
      <c r="M47" s="322"/>
      <c r="N47" s="322"/>
      <c r="O47" s="322"/>
      <c r="P47" s="322"/>
      <c r="Q47" s="322"/>
      <c r="R47" s="322"/>
      <c r="S47" s="322"/>
      <c r="T47" s="322"/>
      <c r="U47" s="322"/>
      <c r="V47" s="322"/>
      <c r="W47" s="322"/>
      <c r="X47" s="322"/>
      <c r="Y47" s="322"/>
      <c r="Z47" s="322"/>
      <c r="AA47" s="322"/>
      <c r="AB47" s="322"/>
      <c r="AC47" s="322"/>
      <c r="AD47" s="322"/>
      <c r="AE47" s="322"/>
      <c r="AF47" s="322"/>
      <c r="AG47" s="322"/>
      <c r="AH47" s="322"/>
      <c r="AI47" s="322"/>
      <c r="AJ47" s="322"/>
      <c r="AK47" s="322"/>
      <c r="AL47" s="322"/>
      <c r="AM47" s="322"/>
      <c r="AN47" s="322"/>
      <c r="AO47" s="322"/>
      <c r="AP47" s="322"/>
    </row>
    <row r="48" spans="1:42">
      <c r="A48" s="320"/>
      <c r="B48" s="322"/>
      <c r="C48" s="322"/>
      <c r="D48" s="322"/>
      <c r="E48" s="322"/>
      <c r="F48" s="322"/>
      <c r="G48" s="322"/>
      <c r="H48" s="322"/>
      <c r="I48" s="322"/>
      <c r="J48" s="322"/>
      <c r="K48" s="322"/>
      <c r="L48" s="322"/>
      <c r="M48" s="322"/>
      <c r="N48" s="322"/>
      <c r="O48" s="322"/>
      <c r="P48" s="322"/>
      <c r="Q48" s="322"/>
      <c r="R48" s="322"/>
      <c r="S48" s="322"/>
      <c r="T48" s="322"/>
      <c r="U48" s="322"/>
      <c r="V48" s="322"/>
      <c r="W48" s="322"/>
      <c r="X48" s="322"/>
      <c r="Y48" s="322"/>
      <c r="Z48" s="322"/>
      <c r="AA48" s="322"/>
      <c r="AB48" s="322"/>
      <c r="AC48" s="322"/>
      <c r="AD48" s="322"/>
      <c r="AE48" s="322"/>
      <c r="AF48" s="322"/>
      <c r="AG48" s="322"/>
      <c r="AH48" s="322"/>
      <c r="AI48" s="322"/>
      <c r="AJ48" s="322"/>
      <c r="AK48" s="322"/>
      <c r="AL48" s="322"/>
      <c r="AM48" s="322"/>
      <c r="AN48" s="322"/>
      <c r="AO48" s="322"/>
      <c r="AP48" s="322"/>
    </row>
    <row r="49" spans="1:42">
      <c r="A49" s="320"/>
      <c r="B49" s="322"/>
      <c r="C49" s="322"/>
      <c r="D49" s="322"/>
      <c r="E49" s="322"/>
      <c r="F49" s="322"/>
      <c r="G49" s="322"/>
      <c r="H49" s="322"/>
      <c r="I49" s="322"/>
      <c r="J49" s="322"/>
      <c r="K49" s="322"/>
      <c r="L49" s="322"/>
      <c r="M49" s="322"/>
      <c r="N49" s="322"/>
      <c r="O49" s="322"/>
      <c r="P49" s="322"/>
      <c r="Q49" s="322"/>
      <c r="R49" s="322"/>
      <c r="S49" s="322"/>
      <c r="T49" s="322"/>
      <c r="U49" s="322"/>
      <c r="V49" s="322"/>
      <c r="W49" s="322"/>
      <c r="X49" s="322"/>
      <c r="Y49" s="322"/>
      <c r="Z49" s="322"/>
      <c r="AA49" s="322"/>
      <c r="AB49" s="322"/>
      <c r="AC49" s="322"/>
      <c r="AD49" s="322"/>
      <c r="AE49" s="322"/>
      <c r="AF49" s="322"/>
      <c r="AG49" s="322"/>
      <c r="AH49" s="322"/>
      <c r="AI49" s="322"/>
      <c r="AJ49" s="322"/>
      <c r="AK49" s="322"/>
      <c r="AL49" s="322"/>
      <c r="AM49" s="322"/>
      <c r="AN49" s="322"/>
      <c r="AO49" s="322"/>
      <c r="AP49" s="322"/>
    </row>
    <row r="50" spans="1:42">
      <c r="A50" s="320"/>
      <c r="B50" s="322"/>
      <c r="C50" s="322"/>
      <c r="D50" s="322"/>
      <c r="E50" s="322"/>
      <c r="F50" s="322"/>
      <c r="G50" s="322"/>
      <c r="H50" s="322"/>
      <c r="I50" s="322"/>
      <c r="J50" s="322"/>
      <c r="K50" s="322"/>
      <c r="L50" s="322"/>
      <c r="M50" s="322"/>
      <c r="N50" s="322"/>
      <c r="O50" s="322"/>
      <c r="P50" s="322"/>
      <c r="Q50" s="322"/>
      <c r="R50" s="322"/>
      <c r="S50" s="322"/>
      <c r="T50" s="322"/>
      <c r="U50" s="322"/>
      <c r="V50" s="322"/>
      <c r="W50" s="322"/>
      <c r="X50" s="322"/>
      <c r="Y50" s="322"/>
      <c r="Z50" s="322"/>
      <c r="AA50" s="322"/>
      <c r="AB50" s="322"/>
      <c r="AC50" s="322"/>
      <c r="AD50" s="322"/>
      <c r="AE50" s="322"/>
      <c r="AF50" s="322"/>
      <c r="AG50" s="322"/>
      <c r="AH50" s="322"/>
      <c r="AI50" s="322"/>
      <c r="AJ50" s="322"/>
      <c r="AK50" s="322"/>
      <c r="AL50" s="322"/>
      <c r="AM50" s="322"/>
      <c r="AN50" s="322"/>
      <c r="AO50" s="322"/>
      <c r="AP50" s="322"/>
    </row>
    <row r="51" spans="1:42">
      <c r="A51" s="320"/>
      <c r="B51" s="322"/>
      <c r="C51" s="322"/>
      <c r="D51" s="322"/>
      <c r="E51" s="322"/>
      <c r="F51" s="322"/>
      <c r="G51" s="322"/>
      <c r="H51" s="322"/>
      <c r="I51" s="322"/>
      <c r="J51" s="322"/>
      <c r="K51" s="322"/>
      <c r="L51" s="322"/>
      <c r="M51" s="322"/>
      <c r="N51" s="322"/>
      <c r="O51" s="322"/>
      <c r="P51" s="322"/>
      <c r="Q51" s="322"/>
      <c r="R51" s="322"/>
      <c r="S51" s="322"/>
      <c r="T51" s="322"/>
      <c r="U51" s="322"/>
      <c r="V51" s="322"/>
      <c r="W51" s="322"/>
      <c r="X51" s="322"/>
      <c r="Y51" s="322"/>
      <c r="Z51" s="322"/>
      <c r="AA51" s="322"/>
      <c r="AB51" s="322"/>
      <c r="AC51" s="322"/>
      <c r="AD51" s="322"/>
      <c r="AE51" s="322"/>
      <c r="AF51" s="322"/>
      <c r="AG51" s="322"/>
      <c r="AH51" s="322"/>
      <c r="AI51" s="322"/>
      <c r="AJ51" s="322"/>
      <c r="AK51" s="322"/>
      <c r="AL51" s="322"/>
      <c r="AM51" s="322"/>
      <c r="AN51" s="322"/>
      <c r="AO51" s="322"/>
      <c r="AP51" s="322"/>
    </row>
    <row r="52" spans="1:42">
      <c r="A52" s="320"/>
      <c r="B52" s="322"/>
      <c r="C52" s="322"/>
      <c r="D52" s="322"/>
      <c r="E52" s="322"/>
      <c r="F52" s="322"/>
      <c r="G52" s="322"/>
      <c r="H52" s="322"/>
      <c r="I52" s="322"/>
      <c r="J52" s="322"/>
      <c r="K52" s="322"/>
      <c r="L52" s="322"/>
      <c r="M52" s="322"/>
      <c r="N52" s="322"/>
      <c r="O52" s="322"/>
      <c r="P52" s="322"/>
      <c r="Q52" s="322"/>
      <c r="R52" s="322"/>
      <c r="S52" s="322"/>
      <c r="T52" s="322"/>
      <c r="U52" s="322"/>
      <c r="V52" s="322"/>
      <c r="W52" s="322"/>
      <c r="X52" s="322"/>
      <c r="Y52" s="322"/>
      <c r="Z52" s="322"/>
      <c r="AA52" s="322"/>
      <c r="AB52" s="322"/>
      <c r="AC52" s="322"/>
      <c r="AD52" s="322"/>
      <c r="AE52" s="322"/>
      <c r="AF52" s="322"/>
      <c r="AG52" s="322"/>
      <c r="AH52" s="322"/>
      <c r="AI52" s="322"/>
      <c r="AJ52" s="322"/>
      <c r="AK52" s="322"/>
      <c r="AL52" s="322"/>
      <c r="AM52" s="322"/>
      <c r="AN52" s="322"/>
      <c r="AO52" s="322"/>
      <c r="AP52" s="322"/>
    </row>
    <row r="53" spans="1:42">
      <c r="A53" s="320"/>
      <c r="B53" s="322"/>
      <c r="C53" s="322"/>
      <c r="D53" s="322"/>
      <c r="E53" s="322"/>
      <c r="F53" s="322"/>
      <c r="G53" s="322"/>
      <c r="H53" s="322"/>
      <c r="I53" s="322"/>
      <c r="J53" s="322"/>
      <c r="K53" s="322"/>
      <c r="L53" s="322"/>
      <c r="M53" s="322"/>
      <c r="N53" s="322"/>
      <c r="O53" s="322"/>
      <c r="P53" s="322"/>
      <c r="Q53" s="322"/>
      <c r="R53" s="322"/>
      <c r="S53" s="322"/>
      <c r="T53" s="322"/>
      <c r="U53" s="322"/>
      <c r="V53" s="322"/>
      <c r="W53" s="322"/>
      <c r="X53" s="322"/>
      <c r="Y53" s="322"/>
      <c r="Z53" s="322"/>
      <c r="AA53" s="322"/>
      <c r="AB53" s="322"/>
      <c r="AC53" s="322"/>
      <c r="AD53" s="322"/>
      <c r="AE53" s="322"/>
      <c r="AF53" s="322"/>
      <c r="AG53" s="322"/>
      <c r="AH53" s="322"/>
      <c r="AI53" s="322"/>
      <c r="AJ53" s="322"/>
      <c r="AK53" s="322"/>
      <c r="AL53" s="322"/>
      <c r="AM53" s="322"/>
      <c r="AN53" s="322"/>
      <c r="AO53" s="322"/>
      <c r="AP53" s="322"/>
    </row>
    <row r="54" spans="1:42">
      <c r="A54" s="320"/>
      <c r="B54" s="322"/>
      <c r="C54" s="322"/>
      <c r="D54" s="322"/>
      <c r="E54" s="322"/>
      <c r="F54" s="322"/>
      <c r="G54" s="322"/>
      <c r="H54" s="322"/>
      <c r="I54" s="322"/>
      <c r="J54" s="322"/>
      <c r="K54" s="322"/>
      <c r="L54" s="322"/>
      <c r="M54" s="322"/>
      <c r="N54" s="322"/>
      <c r="O54" s="322"/>
      <c r="P54" s="322"/>
      <c r="Q54" s="322"/>
      <c r="R54" s="322"/>
      <c r="S54" s="322"/>
      <c r="T54" s="322"/>
      <c r="U54" s="322"/>
      <c r="V54" s="322"/>
      <c r="W54" s="322"/>
      <c r="X54" s="322"/>
      <c r="Y54" s="322"/>
      <c r="Z54" s="322"/>
      <c r="AA54" s="322"/>
      <c r="AB54" s="322"/>
      <c r="AC54" s="322"/>
      <c r="AD54" s="322"/>
      <c r="AE54" s="322"/>
      <c r="AF54" s="322"/>
      <c r="AG54" s="322"/>
      <c r="AH54" s="322"/>
      <c r="AI54" s="322"/>
      <c r="AJ54" s="322"/>
      <c r="AK54" s="322"/>
      <c r="AL54" s="322"/>
      <c r="AM54" s="322"/>
      <c r="AN54" s="322"/>
      <c r="AO54" s="322"/>
      <c r="AP54" s="322"/>
    </row>
    <row r="55" spans="1:42">
      <c r="A55" s="320"/>
      <c r="B55" s="322"/>
      <c r="C55" s="322"/>
      <c r="D55" s="322"/>
      <c r="E55" s="322"/>
      <c r="F55" s="322"/>
      <c r="G55" s="322"/>
      <c r="H55" s="322"/>
      <c r="I55" s="322"/>
      <c r="J55" s="322"/>
      <c r="K55" s="322"/>
      <c r="L55" s="322"/>
      <c r="M55" s="322"/>
      <c r="N55" s="322"/>
      <c r="O55" s="322"/>
      <c r="P55" s="322"/>
      <c r="Q55" s="322"/>
      <c r="R55" s="322"/>
      <c r="S55" s="322"/>
      <c r="T55" s="322"/>
      <c r="U55" s="322"/>
      <c r="V55" s="322"/>
      <c r="W55" s="322"/>
      <c r="X55" s="322"/>
      <c r="Y55" s="322"/>
      <c r="Z55" s="322"/>
      <c r="AA55" s="322"/>
      <c r="AB55" s="322"/>
      <c r="AC55" s="322"/>
      <c r="AD55" s="322"/>
      <c r="AE55" s="322"/>
      <c r="AF55" s="322"/>
      <c r="AG55" s="322"/>
      <c r="AH55" s="322"/>
      <c r="AI55" s="322"/>
      <c r="AJ55" s="322"/>
      <c r="AK55" s="322"/>
      <c r="AL55" s="322"/>
      <c r="AM55" s="322"/>
      <c r="AN55" s="322"/>
      <c r="AO55" s="322"/>
      <c r="AP55" s="322"/>
    </row>
    <row r="56" spans="1:42">
      <c r="A56" s="320"/>
      <c r="B56" s="322"/>
      <c r="C56" s="322"/>
      <c r="D56" s="322"/>
      <c r="E56" s="322"/>
      <c r="F56" s="322"/>
      <c r="G56" s="322"/>
      <c r="H56" s="322"/>
      <c r="I56" s="322"/>
      <c r="J56" s="322"/>
      <c r="K56" s="322"/>
      <c r="L56" s="322"/>
      <c r="M56" s="322"/>
      <c r="N56" s="322"/>
      <c r="O56" s="322"/>
      <c r="P56" s="322"/>
      <c r="Q56" s="322"/>
      <c r="R56" s="322"/>
      <c r="S56" s="322"/>
      <c r="T56" s="322"/>
      <c r="U56" s="322"/>
      <c r="V56" s="322"/>
      <c r="W56" s="322"/>
      <c r="X56" s="322"/>
      <c r="Y56" s="322"/>
      <c r="Z56" s="322"/>
      <c r="AA56" s="322"/>
      <c r="AB56" s="322"/>
      <c r="AC56" s="322"/>
      <c r="AD56" s="322"/>
      <c r="AE56" s="322"/>
      <c r="AF56" s="322"/>
      <c r="AG56" s="322"/>
      <c r="AH56" s="322"/>
      <c r="AI56" s="322"/>
      <c r="AJ56" s="322"/>
      <c r="AK56" s="322"/>
      <c r="AL56" s="322"/>
      <c r="AM56" s="322"/>
      <c r="AN56" s="322"/>
      <c r="AO56" s="322"/>
      <c r="AP56" s="322"/>
    </row>
    <row r="57" spans="1:42">
      <c r="A57" s="320"/>
      <c r="B57" s="322"/>
      <c r="C57" s="322"/>
      <c r="D57" s="322"/>
      <c r="E57" s="322"/>
      <c r="F57" s="322"/>
      <c r="G57" s="322"/>
      <c r="H57" s="322"/>
      <c r="I57" s="322"/>
      <c r="J57" s="322"/>
      <c r="K57" s="322"/>
      <c r="L57" s="322"/>
      <c r="M57" s="322"/>
      <c r="N57" s="322"/>
      <c r="O57" s="322"/>
      <c r="P57" s="322"/>
      <c r="Q57" s="322"/>
      <c r="R57" s="322"/>
      <c r="S57" s="322"/>
      <c r="T57" s="322"/>
      <c r="U57" s="322"/>
      <c r="V57" s="322"/>
      <c r="W57" s="322"/>
      <c r="X57" s="322"/>
      <c r="Y57" s="322"/>
      <c r="Z57" s="322"/>
      <c r="AA57" s="322"/>
      <c r="AB57" s="322"/>
      <c r="AC57" s="322"/>
      <c r="AD57" s="322"/>
      <c r="AE57" s="322"/>
      <c r="AF57" s="322"/>
      <c r="AG57" s="322"/>
      <c r="AH57" s="322"/>
      <c r="AI57" s="322"/>
      <c r="AJ57" s="322"/>
      <c r="AK57" s="322"/>
      <c r="AL57" s="322"/>
      <c r="AM57" s="322"/>
      <c r="AN57" s="322"/>
      <c r="AO57" s="322"/>
      <c r="AP57" s="322"/>
    </row>
    <row r="58" spans="1:42">
      <c r="A58" s="320"/>
      <c r="B58" s="322"/>
      <c r="C58" s="322"/>
      <c r="D58" s="322"/>
      <c r="E58" s="322"/>
      <c r="F58" s="322"/>
      <c r="G58" s="322"/>
      <c r="H58" s="322"/>
      <c r="I58" s="322"/>
      <c r="J58" s="322"/>
      <c r="K58" s="322"/>
      <c r="L58" s="322"/>
      <c r="M58" s="322"/>
      <c r="N58" s="322"/>
      <c r="O58" s="322"/>
      <c r="P58" s="322"/>
      <c r="Q58" s="322"/>
      <c r="R58" s="322"/>
      <c r="S58" s="322"/>
      <c r="T58" s="322"/>
      <c r="U58" s="322"/>
      <c r="V58" s="322"/>
      <c r="W58" s="322"/>
      <c r="X58" s="322"/>
      <c r="Y58" s="322"/>
      <c r="Z58" s="322"/>
      <c r="AA58" s="322"/>
      <c r="AB58" s="322"/>
      <c r="AC58" s="322"/>
      <c r="AD58" s="322"/>
      <c r="AE58" s="322"/>
      <c r="AF58" s="322"/>
      <c r="AG58" s="322"/>
      <c r="AH58" s="322"/>
      <c r="AI58" s="322"/>
      <c r="AJ58" s="322"/>
      <c r="AK58" s="322"/>
      <c r="AL58" s="322"/>
      <c r="AM58" s="322"/>
      <c r="AN58" s="322"/>
      <c r="AO58" s="322"/>
      <c r="AP58" s="322"/>
    </row>
    <row r="59" spans="1:42">
      <c r="A59" s="320"/>
      <c r="B59" s="322"/>
      <c r="C59" s="322"/>
      <c r="D59" s="322"/>
      <c r="E59" s="322"/>
      <c r="F59" s="322"/>
      <c r="G59" s="322"/>
      <c r="H59" s="322"/>
      <c r="I59" s="322"/>
      <c r="J59" s="322"/>
      <c r="K59" s="322"/>
      <c r="L59" s="322"/>
      <c r="M59" s="322"/>
      <c r="N59" s="322"/>
      <c r="O59" s="322"/>
      <c r="P59" s="322"/>
      <c r="Q59" s="322"/>
      <c r="R59" s="322"/>
      <c r="S59" s="322"/>
      <c r="T59" s="322"/>
      <c r="U59" s="322"/>
      <c r="V59" s="322"/>
      <c r="W59" s="322"/>
      <c r="X59" s="322"/>
      <c r="Y59" s="322"/>
      <c r="Z59" s="322"/>
      <c r="AA59" s="322"/>
      <c r="AB59" s="322"/>
      <c r="AC59" s="322"/>
      <c r="AD59" s="322"/>
      <c r="AE59" s="322"/>
      <c r="AF59" s="322"/>
      <c r="AG59" s="322"/>
      <c r="AH59" s="322"/>
      <c r="AI59" s="322"/>
      <c r="AJ59" s="322"/>
      <c r="AK59" s="322"/>
      <c r="AL59" s="322"/>
      <c r="AM59" s="322"/>
      <c r="AN59" s="322"/>
      <c r="AO59" s="322"/>
      <c r="AP59" s="322"/>
    </row>
    <row r="60" spans="1:42">
      <c r="A60" s="320"/>
      <c r="B60" s="322"/>
      <c r="C60" s="322"/>
      <c r="D60" s="322"/>
      <c r="E60" s="322"/>
      <c r="F60" s="322"/>
      <c r="G60" s="322"/>
      <c r="H60" s="322"/>
      <c r="I60" s="322"/>
      <c r="J60" s="322"/>
      <c r="K60" s="322"/>
      <c r="L60" s="322"/>
      <c r="M60" s="322"/>
      <c r="N60" s="322"/>
      <c r="O60" s="322"/>
      <c r="P60" s="322"/>
      <c r="Q60" s="322"/>
      <c r="R60" s="322"/>
      <c r="S60" s="322"/>
      <c r="T60" s="322"/>
      <c r="U60" s="322"/>
      <c r="V60" s="322"/>
      <c r="W60" s="322"/>
      <c r="X60" s="322"/>
      <c r="Y60" s="322"/>
      <c r="Z60" s="322"/>
      <c r="AA60" s="322"/>
      <c r="AB60" s="322"/>
      <c r="AC60" s="322"/>
      <c r="AD60" s="322"/>
      <c r="AE60" s="322"/>
      <c r="AF60" s="322"/>
      <c r="AG60" s="322"/>
      <c r="AH60" s="322"/>
      <c r="AI60" s="322"/>
      <c r="AJ60" s="322"/>
      <c r="AK60" s="322"/>
      <c r="AL60" s="322"/>
      <c r="AM60" s="322"/>
      <c r="AN60" s="322"/>
      <c r="AO60" s="322"/>
      <c r="AP60" s="322"/>
    </row>
    <row r="61" spans="1:42">
      <c r="A61" s="320"/>
      <c r="B61" s="322"/>
      <c r="C61" s="322"/>
      <c r="D61" s="322"/>
      <c r="E61" s="322"/>
      <c r="F61" s="322"/>
      <c r="G61" s="322"/>
      <c r="H61" s="322"/>
      <c r="I61" s="322"/>
      <c r="J61" s="322"/>
      <c r="K61" s="322"/>
      <c r="L61" s="322"/>
      <c r="M61" s="322"/>
      <c r="N61" s="322"/>
      <c r="O61" s="322"/>
      <c r="P61" s="322"/>
      <c r="Q61" s="322"/>
      <c r="R61" s="322"/>
      <c r="S61" s="322"/>
      <c r="T61" s="322"/>
      <c r="U61" s="322"/>
      <c r="V61" s="322"/>
      <c r="W61" s="322"/>
      <c r="X61" s="322"/>
      <c r="Y61" s="322"/>
      <c r="Z61" s="322"/>
      <c r="AA61" s="322"/>
      <c r="AB61" s="322"/>
      <c r="AC61" s="322"/>
      <c r="AD61" s="322"/>
      <c r="AE61" s="322"/>
      <c r="AF61" s="322"/>
      <c r="AG61" s="322"/>
      <c r="AH61" s="322"/>
      <c r="AI61" s="322"/>
      <c r="AJ61" s="322"/>
      <c r="AK61" s="322"/>
      <c r="AL61" s="322"/>
      <c r="AM61" s="322"/>
      <c r="AN61" s="322"/>
      <c r="AO61" s="322"/>
      <c r="AP61" s="322"/>
    </row>
    <row r="62" spans="1:42">
      <c r="A62" s="320"/>
      <c r="B62" s="322"/>
      <c r="C62" s="322"/>
      <c r="D62" s="322"/>
      <c r="E62" s="322"/>
      <c r="F62" s="322"/>
      <c r="G62" s="322"/>
      <c r="H62" s="322"/>
      <c r="I62" s="322"/>
      <c r="J62" s="322"/>
      <c r="K62" s="322"/>
      <c r="L62" s="322"/>
      <c r="M62" s="322"/>
      <c r="N62" s="322"/>
      <c r="O62" s="322"/>
      <c r="P62" s="322"/>
      <c r="Q62" s="322"/>
      <c r="R62" s="322"/>
      <c r="S62" s="322"/>
      <c r="T62" s="322"/>
      <c r="U62" s="322"/>
      <c r="V62" s="322"/>
      <c r="W62" s="322"/>
      <c r="X62" s="322"/>
      <c r="Y62" s="322"/>
      <c r="Z62" s="322"/>
      <c r="AA62" s="322"/>
      <c r="AB62" s="322"/>
      <c r="AC62" s="322"/>
      <c r="AD62" s="322"/>
      <c r="AE62" s="322"/>
      <c r="AF62" s="322"/>
      <c r="AG62" s="322"/>
      <c r="AH62" s="322"/>
      <c r="AI62" s="322"/>
      <c r="AJ62" s="322"/>
      <c r="AK62" s="322"/>
      <c r="AL62" s="322"/>
      <c r="AM62" s="322"/>
      <c r="AN62" s="322"/>
      <c r="AO62" s="322"/>
      <c r="AP62" s="322"/>
    </row>
    <row r="63" spans="1:42">
      <c r="A63" s="320"/>
      <c r="B63" s="322"/>
      <c r="C63" s="322"/>
      <c r="D63" s="322"/>
      <c r="E63" s="322"/>
      <c r="F63" s="322"/>
      <c r="G63" s="322"/>
      <c r="H63" s="322"/>
      <c r="I63" s="322"/>
      <c r="J63" s="322"/>
      <c r="K63" s="322"/>
      <c r="L63" s="322"/>
      <c r="M63" s="322"/>
      <c r="N63" s="322"/>
      <c r="O63" s="322"/>
      <c r="P63" s="322"/>
      <c r="Q63" s="322"/>
      <c r="R63" s="322"/>
      <c r="S63" s="322"/>
      <c r="T63" s="322"/>
      <c r="U63" s="322"/>
      <c r="V63" s="322"/>
      <c r="W63" s="322"/>
      <c r="X63" s="322"/>
      <c r="Y63" s="322"/>
      <c r="Z63" s="322"/>
      <c r="AA63" s="322"/>
      <c r="AB63" s="322"/>
      <c r="AC63" s="322"/>
      <c r="AD63" s="322"/>
      <c r="AE63" s="322"/>
      <c r="AF63" s="322"/>
      <c r="AG63" s="322"/>
      <c r="AH63" s="322"/>
      <c r="AI63" s="322"/>
      <c r="AJ63" s="322"/>
      <c r="AK63" s="322"/>
      <c r="AL63" s="322"/>
      <c r="AM63" s="322"/>
      <c r="AN63" s="322"/>
      <c r="AO63" s="322"/>
      <c r="AP63" s="322"/>
    </row>
    <row r="64" spans="1:42">
      <c r="A64" s="320"/>
      <c r="B64" s="322"/>
      <c r="C64" s="322"/>
      <c r="D64" s="322"/>
      <c r="E64" s="322"/>
      <c r="F64" s="322"/>
      <c r="G64" s="322"/>
      <c r="H64" s="322"/>
      <c r="I64" s="322"/>
      <c r="J64" s="322"/>
      <c r="K64" s="322"/>
      <c r="L64" s="322"/>
      <c r="M64" s="322"/>
      <c r="N64" s="322"/>
      <c r="O64" s="322"/>
      <c r="P64" s="322"/>
      <c r="Q64" s="322"/>
      <c r="R64" s="322"/>
      <c r="S64" s="322"/>
      <c r="T64" s="322"/>
      <c r="U64" s="322"/>
      <c r="V64" s="322"/>
      <c r="W64" s="322"/>
      <c r="X64" s="322"/>
      <c r="Y64" s="322"/>
      <c r="Z64" s="322"/>
      <c r="AA64" s="322"/>
      <c r="AB64" s="322"/>
      <c r="AC64" s="322"/>
      <c r="AD64" s="322"/>
      <c r="AE64" s="322"/>
      <c r="AF64" s="322"/>
      <c r="AG64" s="322"/>
      <c r="AH64" s="322"/>
      <c r="AI64" s="322"/>
      <c r="AJ64" s="322"/>
      <c r="AK64" s="322"/>
      <c r="AL64" s="322"/>
      <c r="AM64" s="322"/>
      <c r="AN64" s="322"/>
      <c r="AO64" s="322"/>
      <c r="AP64" s="322"/>
    </row>
    <row r="65" spans="1:42">
      <c r="A65" s="320"/>
      <c r="B65" s="322"/>
      <c r="C65" s="322"/>
      <c r="D65" s="322"/>
      <c r="E65" s="322"/>
      <c r="F65" s="322"/>
      <c r="G65" s="322"/>
      <c r="H65" s="322"/>
      <c r="I65" s="322"/>
      <c r="J65" s="322"/>
      <c r="K65" s="322"/>
      <c r="L65" s="322"/>
      <c r="M65" s="322"/>
      <c r="N65" s="322"/>
      <c r="O65" s="322"/>
      <c r="P65" s="322"/>
      <c r="Q65" s="322"/>
      <c r="R65" s="322"/>
      <c r="S65" s="322"/>
      <c r="T65" s="322"/>
      <c r="U65" s="322"/>
      <c r="V65" s="322"/>
      <c r="W65" s="322"/>
      <c r="X65" s="322"/>
      <c r="Y65" s="322"/>
      <c r="Z65" s="322"/>
      <c r="AA65" s="322"/>
      <c r="AB65" s="322"/>
      <c r="AC65" s="322"/>
      <c r="AD65" s="322"/>
      <c r="AE65" s="322"/>
      <c r="AF65" s="322"/>
      <c r="AG65" s="322"/>
      <c r="AH65" s="322"/>
      <c r="AI65" s="322"/>
      <c r="AJ65" s="322"/>
      <c r="AK65" s="322"/>
      <c r="AL65" s="322"/>
      <c r="AM65" s="322"/>
      <c r="AN65" s="322"/>
      <c r="AO65" s="322"/>
      <c r="AP65" s="322"/>
    </row>
    <row r="66" spans="1:42">
      <c r="A66" s="320"/>
      <c r="B66" s="322"/>
      <c r="C66" s="322"/>
      <c r="D66" s="322"/>
      <c r="E66" s="322"/>
      <c r="F66" s="322"/>
      <c r="G66" s="322"/>
      <c r="H66" s="322"/>
      <c r="I66" s="322"/>
      <c r="J66" s="322"/>
      <c r="K66" s="322"/>
      <c r="L66" s="322"/>
      <c r="M66" s="322"/>
      <c r="N66" s="322"/>
      <c r="O66" s="322"/>
      <c r="P66" s="322"/>
      <c r="Q66" s="322"/>
      <c r="R66" s="322"/>
      <c r="S66" s="322"/>
      <c r="T66" s="322"/>
      <c r="U66" s="322"/>
      <c r="V66" s="322"/>
      <c r="W66" s="322"/>
      <c r="X66" s="322"/>
      <c r="Y66" s="322"/>
      <c r="Z66" s="322"/>
      <c r="AA66" s="322"/>
      <c r="AB66" s="322"/>
      <c r="AC66" s="322"/>
      <c r="AD66" s="322"/>
      <c r="AE66" s="322"/>
      <c r="AF66" s="322"/>
      <c r="AG66" s="322"/>
      <c r="AH66" s="322"/>
      <c r="AI66" s="322"/>
      <c r="AJ66" s="322"/>
      <c r="AK66" s="322"/>
      <c r="AL66" s="322"/>
      <c r="AM66" s="322"/>
      <c r="AN66" s="322"/>
      <c r="AO66" s="322"/>
      <c r="AP66" s="322"/>
    </row>
    <row r="67" spans="1:42">
      <c r="A67" s="320"/>
      <c r="B67" s="322"/>
      <c r="C67" s="322"/>
      <c r="D67" s="322"/>
      <c r="E67" s="322"/>
      <c r="F67" s="322"/>
      <c r="G67" s="322"/>
      <c r="H67" s="322"/>
      <c r="I67" s="322"/>
      <c r="J67" s="322"/>
      <c r="K67" s="322"/>
      <c r="L67" s="322"/>
      <c r="M67" s="322"/>
      <c r="N67" s="322"/>
      <c r="O67" s="322"/>
      <c r="P67" s="322"/>
      <c r="Q67" s="322"/>
      <c r="R67" s="322"/>
      <c r="S67" s="322"/>
      <c r="T67" s="322"/>
      <c r="U67" s="322"/>
      <c r="V67" s="322"/>
      <c r="W67" s="322"/>
      <c r="X67" s="322"/>
      <c r="Y67" s="322"/>
      <c r="Z67" s="322"/>
      <c r="AA67" s="322"/>
      <c r="AB67" s="322"/>
      <c r="AC67" s="322"/>
      <c r="AD67" s="322"/>
      <c r="AE67" s="322"/>
      <c r="AF67" s="322"/>
      <c r="AG67" s="322"/>
      <c r="AH67" s="322"/>
      <c r="AI67" s="322"/>
      <c r="AJ67" s="322"/>
      <c r="AK67" s="322"/>
      <c r="AL67" s="322"/>
      <c r="AM67" s="322"/>
      <c r="AN67" s="322"/>
      <c r="AO67" s="322"/>
      <c r="AP67" s="322"/>
    </row>
    <row r="68" spans="1:42">
      <c r="A68" s="320"/>
      <c r="B68" s="322"/>
      <c r="C68" s="322"/>
      <c r="D68" s="322"/>
      <c r="E68" s="322"/>
      <c r="F68" s="322"/>
      <c r="G68" s="322"/>
      <c r="H68" s="322"/>
      <c r="I68" s="322"/>
      <c r="J68" s="322"/>
      <c r="K68" s="322"/>
      <c r="L68" s="322"/>
      <c r="M68" s="322"/>
      <c r="N68" s="322"/>
      <c r="O68" s="322"/>
      <c r="P68" s="322"/>
      <c r="Q68" s="322"/>
      <c r="R68" s="322"/>
      <c r="S68" s="322"/>
      <c r="T68" s="322"/>
      <c r="U68" s="322"/>
      <c r="V68" s="322"/>
      <c r="W68" s="322"/>
      <c r="X68" s="322"/>
      <c r="Y68" s="322"/>
      <c r="Z68" s="322"/>
      <c r="AA68" s="322"/>
      <c r="AB68" s="322"/>
      <c r="AC68" s="322"/>
      <c r="AD68" s="322"/>
      <c r="AE68" s="322"/>
      <c r="AF68" s="322"/>
      <c r="AG68" s="322"/>
      <c r="AH68" s="322"/>
      <c r="AI68" s="322"/>
      <c r="AJ68" s="322"/>
      <c r="AK68" s="322"/>
      <c r="AL68" s="322"/>
      <c r="AM68" s="322"/>
      <c r="AN68" s="322"/>
      <c r="AO68" s="322"/>
      <c r="AP68" s="322"/>
    </row>
    <row r="69" spans="1:42">
      <c r="B69" s="322"/>
      <c r="C69" s="322"/>
      <c r="D69" s="322"/>
      <c r="E69" s="322"/>
      <c r="F69" s="322"/>
      <c r="G69" s="322"/>
      <c r="H69" s="322"/>
      <c r="I69" s="322"/>
      <c r="J69" s="322"/>
      <c r="K69" s="322"/>
      <c r="L69" s="322"/>
      <c r="M69" s="322"/>
      <c r="N69" s="322"/>
      <c r="O69" s="322"/>
      <c r="P69" s="322"/>
      <c r="Q69" s="322"/>
      <c r="R69" s="322"/>
      <c r="S69" s="322"/>
      <c r="T69" s="322"/>
      <c r="U69" s="322"/>
      <c r="V69" s="322"/>
      <c r="W69" s="322"/>
      <c r="X69" s="322"/>
      <c r="Y69" s="322"/>
      <c r="Z69" s="322"/>
      <c r="AA69" s="322"/>
      <c r="AB69" s="322"/>
      <c r="AC69" s="322"/>
      <c r="AD69" s="322"/>
      <c r="AE69" s="322"/>
      <c r="AF69" s="322"/>
      <c r="AG69" s="322"/>
      <c r="AH69" s="322"/>
      <c r="AI69" s="322"/>
      <c r="AJ69" s="322"/>
      <c r="AK69" s="322"/>
      <c r="AL69" s="322"/>
      <c r="AM69" s="322"/>
      <c r="AN69" s="322"/>
      <c r="AO69" s="322"/>
      <c r="AP69" s="322"/>
    </row>
    <row r="70" spans="1:42">
      <c r="B70" s="322"/>
      <c r="C70" s="322"/>
      <c r="D70" s="322"/>
      <c r="E70" s="322"/>
      <c r="F70" s="322"/>
      <c r="G70" s="322"/>
      <c r="H70" s="322"/>
      <c r="I70" s="322"/>
      <c r="J70" s="322"/>
      <c r="K70" s="322"/>
      <c r="L70" s="322"/>
      <c r="M70" s="322"/>
      <c r="N70" s="322"/>
      <c r="O70" s="322"/>
      <c r="P70" s="322"/>
      <c r="Q70" s="322"/>
      <c r="R70" s="322"/>
      <c r="S70" s="322"/>
      <c r="T70" s="322"/>
      <c r="U70" s="322"/>
      <c r="V70" s="322"/>
      <c r="W70" s="322"/>
      <c r="X70" s="322"/>
      <c r="Y70" s="322"/>
      <c r="Z70" s="322"/>
      <c r="AA70" s="322"/>
      <c r="AB70" s="322"/>
      <c r="AC70" s="322"/>
      <c r="AD70" s="322"/>
      <c r="AE70" s="322"/>
      <c r="AF70" s="322"/>
      <c r="AG70" s="322"/>
      <c r="AH70" s="322"/>
      <c r="AI70" s="322"/>
      <c r="AJ70" s="322"/>
      <c r="AK70" s="322"/>
      <c r="AL70" s="322"/>
      <c r="AM70" s="322"/>
      <c r="AN70" s="322"/>
      <c r="AO70" s="322"/>
      <c r="AP70" s="322"/>
    </row>
    <row r="71" spans="1:42">
      <c r="B71" s="322"/>
      <c r="C71" s="322"/>
      <c r="D71" s="322"/>
      <c r="E71" s="322"/>
      <c r="F71" s="322"/>
      <c r="G71" s="322"/>
      <c r="H71" s="322"/>
      <c r="I71" s="322"/>
      <c r="J71" s="322"/>
      <c r="K71" s="322"/>
      <c r="L71" s="322"/>
      <c r="M71" s="322"/>
      <c r="N71" s="322"/>
      <c r="O71" s="322"/>
      <c r="P71" s="322"/>
      <c r="Q71" s="322"/>
      <c r="R71" s="322"/>
      <c r="S71" s="322"/>
      <c r="T71" s="322"/>
      <c r="U71" s="322"/>
      <c r="V71" s="322"/>
      <c r="W71" s="322"/>
      <c r="X71" s="322"/>
      <c r="Y71" s="322"/>
      <c r="Z71" s="322"/>
      <c r="AA71" s="322"/>
      <c r="AB71" s="322"/>
      <c r="AC71" s="322"/>
      <c r="AD71" s="322"/>
      <c r="AE71" s="322"/>
      <c r="AF71" s="322"/>
      <c r="AG71" s="322"/>
      <c r="AH71" s="322"/>
      <c r="AI71" s="322"/>
      <c r="AJ71" s="322"/>
      <c r="AK71" s="322"/>
      <c r="AL71" s="322"/>
      <c r="AM71" s="322"/>
      <c r="AN71" s="322"/>
      <c r="AO71" s="322"/>
      <c r="AP71" s="322"/>
    </row>
    <row r="72" spans="1:42">
      <c r="B72" s="322"/>
      <c r="C72" s="322"/>
      <c r="D72" s="322"/>
      <c r="E72" s="322"/>
      <c r="F72" s="322"/>
      <c r="G72" s="322"/>
      <c r="H72" s="322"/>
      <c r="I72" s="322"/>
      <c r="J72" s="322"/>
      <c r="K72" s="322"/>
      <c r="L72" s="322"/>
      <c r="M72" s="322"/>
      <c r="N72" s="322"/>
      <c r="O72" s="322"/>
      <c r="P72" s="322"/>
      <c r="Q72" s="322"/>
      <c r="R72" s="322"/>
      <c r="S72" s="322"/>
      <c r="T72" s="322"/>
      <c r="U72" s="322"/>
      <c r="V72" s="322"/>
      <c r="W72" s="322"/>
      <c r="X72" s="322"/>
      <c r="Y72" s="322"/>
      <c r="Z72" s="322"/>
      <c r="AA72" s="322"/>
      <c r="AB72" s="322"/>
      <c r="AC72" s="322"/>
      <c r="AD72" s="322"/>
      <c r="AE72" s="322"/>
      <c r="AF72" s="322"/>
      <c r="AG72" s="322"/>
      <c r="AH72" s="322"/>
      <c r="AI72" s="322"/>
      <c r="AJ72" s="322"/>
      <c r="AK72" s="322"/>
      <c r="AL72" s="322"/>
      <c r="AM72" s="322"/>
      <c r="AN72" s="322"/>
      <c r="AO72" s="322"/>
      <c r="AP72" s="322"/>
    </row>
    <row r="73" spans="1:42">
      <c r="B73" s="322"/>
      <c r="C73" s="322"/>
      <c r="D73" s="322"/>
      <c r="E73" s="322"/>
      <c r="F73" s="322"/>
      <c r="G73" s="322"/>
      <c r="H73" s="322"/>
      <c r="I73" s="322"/>
      <c r="J73" s="322"/>
      <c r="K73" s="322"/>
      <c r="L73" s="322"/>
      <c r="M73" s="322"/>
      <c r="N73" s="322"/>
      <c r="O73" s="322"/>
      <c r="P73" s="322"/>
      <c r="Q73" s="322"/>
      <c r="R73" s="322"/>
      <c r="S73" s="322"/>
      <c r="T73" s="322"/>
      <c r="U73" s="322"/>
      <c r="V73" s="322"/>
      <c r="W73" s="322"/>
      <c r="X73" s="322"/>
      <c r="Y73" s="322"/>
      <c r="Z73" s="322"/>
      <c r="AA73" s="322"/>
      <c r="AB73" s="322"/>
      <c r="AC73" s="322"/>
      <c r="AD73" s="322"/>
      <c r="AE73" s="322"/>
      <c r="AF73" s="322"/>
      <c r="AG73" s="322"/>
      <c r="AH73" s="322"/>
      <c r="AI73" s="322"/>
      <c r="AJ73" s="322"/>
      <c r="AK73" s="322"/>
      <c r="AL73" s="322"/>
      <c r="AM73" s="322"/>
      <c r="AN73" s="322"/>
      <c r="AO73" s="322"/>
      <c r="AP73" s="322"/>
    </row>
    <row r="74" spans="1:42">
      <c r="B74" s="322"/>
      <c r="C74" s="322"/>
      <c r="D74" s="322"/>
      <c r="E74" s="322"/>
      <c r="F74" s="322"/>
      <c r="G74" s="322"/>
      <c r="H74" s="322"/>
      <c r="I74" s="322"/>
      <c r="J74" s="322"/>
      <c r="K74" s="322"/>
      <c r="L74" s="322"/>
      <c r="M74" s="322"/>
      <c r="N74" s="322"/>
      <c r="O74" s="322"/>
      <c r="P74" s="322"/>
      <c r="Q74" s="322"/>
      <c r="R74" s="322"/>
      <c r="S74" s="322"/>
      <c r="T74" s="322"/>
      <c r="U74" s="322"/>
      <c r="V74" s="322"/>
      <c r="W74" s="322"/>
      <c r="X74" s="322"/>
      <c r="Y74" s="322"/>
      <c r="Z74" s="322"/>
      <c r="AA74" s="322"/>
      <c r="AB74" s="322"/>
      <c r="AC74" s="322"/>
      <c r="AD74" s="322"/>
      <c r="AE74" s="322"/>
      <c r="AF74" s="322"/>
      <c r="AG74" s="322"/>
      <c r="AH74" s="322"/>
      <c r="AI74" s="322"/>
      <c r="AJ74" s="322"/>
      <c r="AK74" s="322"/>
      <c r="AL74" s="322"/>
      <c r="AM74" s="322"/>
      <c r="AN74" s="322"/>
      <c r="AO74" s="322"/>
      <c r="AP74" s="322"/>
    </row>
    <row r="75" spans="1:42">
      <c r="B75" s="322"/>
      <c r="C75" s="322"/>
      <c r="D75" s="322"/>
      <c r="E75" s="322"/>
      <c r="F75" s="322"/>
      <c r="G75" s="322"/>
      <c r="H75" s="322"/>
      <c r="I75" s="322"/>
      <c r="J75" s="322"/>
      <c r="K75" s="322"/>
      <c r="L75" s="322"/>
      <c r="M75" s="322"/>
      <c r="N75" s="322"/>
      <c r="O75" s="322"/>
      <c r="P75" s="322"/>
      <c r="Q75" s="322"/>
      <c r="R75" s="322"/>
      <c r="S75" s="322"/>
      <c r="T75" s="322"/>
      <c r="U75" s="322"/>
      <c r="V75" s="322"/>
      <c r="W75" s="322"/>
      <c r="X75" s="322"/>
      <c r="Y75" s="322"/>
      <c r="Z75" s="322"/>
      <c r="AA75" s="322"/>
      <c r="AB75" s="322"/>
      <c r="AC75" s="322"/>
      <c r="AD75" s="322"/>
      <c r="AE75" s="322"/>
      <c r="AF75" s="322"/>
      <c r="AG75" s="322"/>
      <c r="AH75" s="322"/>
      <c r="AI75" s="322"/>
      <c r="AJ75" s="322"/>
      <c r="AK75" s="322"/>
      <c r="AL75" s="322"/>
      <c r="AM75" s="322"/>
      <c r="AN75" s="322"/>
      <c r="AO75" s="322"/>
      <c r="AP75" s="322"/>
    </row>
    <row r="76" spans="1:42">
      <c r="B76" s="322"/>
      <c r="C76" s="322"/>
      <c r="D76" s="322"/>
      <c r="E76" s="322"/>
      <c r="F76" s="322"/>
      <c r="G76" s="322"/>
      <c r="H76" s="322"/>
      <c r="I76" s="322"/>
      <c r="J76" s="322"/>
      <c r="K76" s="322"/>
      <c r="L76" s="322"/>
      <c r="M76" s="322"/>
      <c r="N76" s="322"/>
      <c r="O76" s="322"/>
      <c r="P76" s="322"/>
      <c r="Q76" s="322"/>
      <c r="R76" s="322"/>
      <c r="S76" s="322"/>
      <c r="T76" s="322"/>
      <c r="U76" s="322"/>
      <c r="V76" s="322"/>
      <c r="W76" s="322"/>
      <c r="X76" s="322"/>
      <c r="Y76" s="322"/>
      <c r="Z76" s="322"/>
      <c r="AA76" s="322"/>
      <c r="AB76" s="322"/>
      <c r="AC76" s="322"/>
      <c r="AD76" s="322"/>
      <c r="AE76" s="322"/>
      <c r="AF76" s="322"/>
      <c r="AG76" s="322"/>
      <c r="AH76" s="322"/>
      <c r="AI76" s="322"/>
      <c r="AJ76" s="322"/>
      <c r="AK76" s="322"/>
      <c r="AL76" s="322"/>
      <c r="AM76" s="322"/>
      <c r="AN76" s="322"/>
      <c r="AO76" s="322"/>
      <c r="AP76" s="322"/>
    </row>
    <row r="77" spans="1:42">
      <c r="B77" s="322"/>
      <c r="C77" s="322"/>
      <c r="D77" s="322"/>
      <c r="E77" s="322"/>
      <c r="F77" s="322"/>
      <c r="G77" s="322"/>
      <c r="H77" s="322"/>
      <c r="I77" s="322"/>
      <c r="J77" s="322"/>
      <c r="K77" s="322"/>
      <c r="L77" s="322"/>
      <c r="M77" s="322"/>
      <c r="N77" s="322"/>
      <c r="O77" s="322"/>
      <c r="P77" s="322"/>
      <c r="Q77" s="322"/>
      <c r="R77" s="322"/>
      <c r="S77" s="322"/>
      <c r="T77" s="322"/>
      <c r="U77" s="322"/>
      <c r="V77" s="322"/>
      <c r="W77" s="322"/>
      <c r="X77" s="322"/>
      <c r="Y77" s="322"/>
      <c r="Z77" s="322"/>
      <c r="AA77" s="322"/>
      <c r="AB77" s="322"/>
      <c r="AC77" s="322"/>
      <c r="AD77" s="322"/>
      <c r="AE77" s="322"/>
      <c r="AF77" s="322"/>
      <c r="AG77" s="322"/>
      <c r="AH77" s="322"/>
      <c r="AI77" s="322"/>
      <c r="AJ77" s="322"/>
      <c r="AK77" s="322"/>
      <c r="AL77" s="322"/>
      <c r="AM77" s="322"/>
      <c r="AN77" s="322"/>
      <c r="AO77" s="322"/>
      <c r="AP77" s="322"/>
    </row>
    <row r="78" spans="1:42">
      <c r="B78" s="322"/>
      <c r="C78" s="322"/>
      <c r="E78" s="322"/>
      <c r="F78" s="322"/>
      <c r="G78" s="322"/>
      <c r="H78" s="322"/>
      <c r="I78" s="322"/>
      <c r="J78" s="322"/>
      <c r="K78" s="322"/>
      <c r="L78" s="322"/>
      <c r="M78" s="322"/>
      <c r="N78" s="322"/>
      <c r="O78" s="322"/>
      <c r="P78" s="322"/>
      <c r="Q78" s="322"/>
      <c r="R78" s="322"/>
      <c r="S78" s="322"/>
      <c r="T78" s="322"/>
      <c r="U78" s="322"/>
      <c r="V78" s="322"/>
      <c r="W78" s="322"/>
      <c r="X78" s="322"/>
      <c r="Y78" s="322"/>
      <c r="Z78" s="322"/>
      <c r="AA78" s="322"/>
      <c r="AB78" s="322"/>
      <c r="AC78" s="322"/>
      <c r="AD78" s="322"/>
      <c r="AE78" s="322"/>
      <c r="AF78" s="322"/>
      <c r="AG78" s="322"/>
      <c r="AH78" s="322"/>
      <c r="AI78" s="322"/>
      <c r="AJ78" s="322"/>
      <c r="AK78" s="322"/>
      <c r="AL78" s="322"/>
      <c r="AM78" s="322"/>
      <c r="AN78" s="322"/>
      <c r="AO78" s="322"/>
      <c r="AP78" s="322"/>
    </row>
  </sheetData>
  <sheetProtection algorithmName="SHA-512" hashValue="p8cQho2pK4hLGnOmVrtGcRjMoCv6Q6QLAR2r1NajvYBEihYWp5APP+qyiv03EFWo3BIFdUckuPAQJpdWvcDRsg==" saltValue="IOIGnvIeiOOnaR+C1Zj36w==" spinCount="100000" sheet="1" objects="1" scenarios="1"/>
  <mergeCells count="2">
    <mergeCell ref="B1:E1"/>
    <mergeCell ref="B2:E2"/>
  </mergeCells>
  <pageMargins left="0.7" right="0.7" top="0.75" bottom="0.75" header="0.3" footer="0.3"/>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AA6B1-5F01-44DA-A1B6-A2BFC421FF77}">
  <sheetPr codeName="Sheet2">
    <tabColor theme="4" tint="0.59999389629810485"/>
  </sheetPr>
  <dimension ref="A1:AP149"/>
  <sheetViews>
    <sheetView zoomScale="80" zoomScaleNormal="80" workbookViewId="0">
      <selection activeCell="C10" sqref="C10"/>
    </sheetView>
  </sheetViews>
  <sheetFormatPr defaultColWidth="8.81640625" defaultRowHeight="15.5"/>
  <cols>
    <col min="1" max="1" width="8.81640625" style="321"/>
    <col min="2" max="2" width="18.453125" style="321" customWidth="1"/>
    <col min="3" max="3" width="35.26953125" style="321" customWidth="1"/>
    <col min="4" max="4" width="8.1796875" style="321" customWidth="1"/>
    <col min="5" max="7" width="8.81640625" style="321"/>
    <col min="8" max="8" width="17.453125" style="321" customWidth="1"/>
    <col min="9" max="9" width="8.81640625" style="321"/>
    <col min="10" max="10" width="13.81640625" style="321" customWidth="1"/>
    <col min="11" max="11" width="10.1796875" style="321" bestFit="1" customWidth="1"/>
    <col min="12" max="14" width="8.81640625" style="322"/>
    <col min="15" max="15" width="13.54296875" style="322" customWidth="1"/>
    <col min="16" max="42" width="8.81640625" style="322"/>
    <col min="43" max="16384" width="8.81640625" style="321"/>
  </cols>
  <sheetData>
    <row r="1" spans="1:11" ht="24" customHeight="1">
      <c r="A1" s="322"/>
      <c r="B1" s="322"/>
      <c r="C1" s="486" t="s">
        <v>216</v>
      </c>
      <c r="D1" s="487"/>
      <c r="E1" s="487"/>
      <c r="F1" s="487"/>
      <c r="G1" s="487"/>
      <c r="H1" s="487"/>
      <c r="I1" s="488"/>
      <c r="J1" s="488"/>
      <c r="K1" s="338"/>
    </row>
    <row r="2" spans="1:11">
      <c r="A2" s="322"/>
      <c r="B2" s="322"/>
      <c r="C2" s="484" t="str">
        <f>Instructions!B2</f>
        <v>v1.0  6/27/2024</v>
      </c>
      <c r="D2" s="489"/>
      <c r="E2" s="489"/>
      <c r="F2" s="489"/>
      <c r="G2" s="489"/>
      <c r="H2" s="489"/>
      <c r="I2" s="485"/>
      <c r="J2" s="485"/>
      <c r="K2" s="339"/>
    </row>
    <row r="3" spans="1:11">
      <c r="A3" s="322"/>
      <c r="B3" s="322"/>
      <c r="C3" s="322"/>
      <c r="D3" s="322"/>
      <c r="E3" s="322"/>
      <c r="F3" s="322"/>
      <c r="G3" s="322"/>
      <c r="H3" s="322"/>
      <c r="I3" s="322"/>
      <c r="J3" s="322"/>
      <c r="K3" s="322"/>
    </row>
    <row r="4" spans="1:11" ht="19.5" customHeight="1">
      <c r="A4" s="322"/>
      <c r="B4" s="322"/>
      <c r="C4" s="322"/>
      <c r="D4" s="322"/>
      <c r="E4" s="322"/>
      <c r="F4" s="322"/>
      <c r="G4" s="322"/>
      <c r="H4" s="322"/>
      <c r="I4" s="322"/>
      <c r="J4" s="322"/>
      <c r="K4" s="322"/>
    </row>
    <row r="5" spans="1:11" ht="27.65" customHeight="1">
      <c r="A5" s="322"/>
      <c r="B5" s="322"/>
      <c r="C5" s="322"/>
      <c r="D5" s="322"/>
      <c r="E5" s="322"/>
      <c r="F5" s="322"/>
      <c r="G5" s="322"/>
      <c r="H5" s="322"/>
      <c r="I5" s="322"/>
      <c r="J5" s="322"/>
      <c r="K5" s="322"/>
    </row>
    <row r="6" spans="1:11">
      <c r="A6" s="322"/>
      <c r="B6" s="322"/>
      <c r="C6" s="322"/>
      <c r="D6" s="322"/>
      <c r="E6" s="322"/>
      <c r="F6" s="322"/>
      <c r="G6" s="322"/>
      <c r="H6" s="322"/>
      <c r="I6" s="322"/>
      <c r="J6" s="322"/>
      <c r="K6" s="322"/>
    </row>
    <row r="7" spans="1:11" ht="24.65" customHeight="1">
      <c r="A7" s="322"/>
      <c r="B7" s="328"/>
      <c r="C7" s="328"/>
      <c r="D7" s="340"/>
      <c r="E7" s="322"/>
      <c r="F7" s="322"/>
      <c r="G7" s="322"/>
      <c r="H7" s="322"/>
      <c r="I7" s="322"/>
      <c r="J7" s="322"/>
      <c r="K7" s="322"/>
    </row>
    <row r="8" spans="1:11">
      <c r="A8" s="322"/>
      <c r="C8" s="322"/>
      <c r="D8" s="322"/>
      <c r="F8" s="322"/>
      <c r="G8" s="322"/>
      <c r="H8" s="322"/>
      <c r="I8" s="322"/>
      <c r="J8" s="322"/>
      <c r="K8" s="322"/>
    </row>
    <row r="9" spans="1:11" ht="16" thickBot="1">
      <c r="A9" s="322"/>
      <c r="B9" s="341" t="s">
        <v>221</v>
      </c>
      <c r="C9" s="342"/>
      <c r="D9" s="322"/>
      <c r="E9" s="328"/>
      <c r="F9" s="328"/>
      <c r="G9" s="328"/>
      <c r="H9" s="328"/>
      <c r="I9" s="328"/>
      <c r="J9" s="328"/>
      <c r="K9" s="328"/>
    </row>
    <row r="10" spans="1:11" ht="16" thickTop="1">
      <c r="A10" s="322"/>
      <c r="B10" s="336" t="s">
        <v>215</v>
      </c>
      <c r="C10" s="343"/>
      <c r="D10" s="322"/>
      <c r="E10" s="328"/>
      <c r="F10" s="328"/>
      <c r="G10" s="328"/>
      <c r="H10" s="328"/>
      <c r="I10" s="328"/>
      <c r="J10" s="328"/>
      <c r="K10" s="328"/>
    </row>
    <row r="11" spans="1:11">
      <c r="A11" s="322"/>
      <c r="B11" s="337" t="s">
        <v>210</v>
      </c>
      <c r="C11" s="344"/>
      <c r="D11" s="322"/>
      <c r="E11" s="322"/>
      <c r="F11" s="322"/>
      <c r="G11" s="322"/>
      <c r="H11" s="322"/>
      <c r="I11" s="322"/>
      <c r="J11" s="322"/>
      <c r="K11" s="322"/>
    </row>
    <row r="12" spans="1:11">
      <c r="A12" s="322"/>
      <c r="B12" s="337" t="s">
        <v>213</v>
      </c>
      <c r="C12" s="344"/>
      <c r="D12" s="322"/>
      <c r="E12" s="322"/>
      <c r="F12" s="322"/>
      <c r="G12" s="322"/>
      <c r="H12" s="322"/>
      <c r="I12" s="322"/>
      <c r="J12" s="322"/>
      <c r="K12" s="322"/>
    </row>
    <row r="13" spans="1:11">
      <c r="A13" s="322"/>
      <c r="B13" s="337" t="s">
        <v>214</v>
      </c>
      <c r="C13" s="344"/>
      <c r="D13" s="322"/>
      <c r="F13" s="322"/>
      <c r="G13" s="322"/>
      <c r="H13" s="322"/>
      <c r="I13" s="322"/>
      <c r="J13" s="322"/>
      <c r="K13" s="322"/>
    </row>
    <row r="14" spans="1:11">
      <c r="A14" s="322"/>
      <c r="B14" s="337" t="s">
        <v>212</v>
      </c>
      <c r="C14" s="344"/>
      <c r="D14" s="322"/>
      <c r="E14" s="345"/>
      <c r="F14" s="346"/>
      <c r="G14" s="328"/>
      <c r="H14" s="328"/>
      <c r="I14" s="328"/>
      <c r="J14" s="328"/>
      <c r="K14" s="328"/>
    </row>
    <row r="15" spans="1:11">
      <c r="A15" s="322"/>
      <c r="B15" s="322"/>
      <c r="C15" s="322"/>
      <c r="D15" s="322"/>
      <c r="E15" s="345"/>
      <c r="F15" s="328"/>
      <c r="G15" s="328"/>
      <c r="H15" s="328"/>
      <c r="I15" s="328"/>
      <c r="J15" s="347"/>
      <c r="K15" s="328"/>
    </row>
    <row r="16" spans="1:11" ht="16" thickBot="1">
      <c r="A16" s="322"/>
      <c r="B16" s="341" t="s">
        <v>222</v>
      </c>
      <c r="C16" s="348"/>
      <c r="D16" s="322"/>
      <c r="E16" s="345"/>
      <c r="F16" s="328"/>
      <c r="G16" s="328"/>
      <c r="H16" s="328"/>
      <c r="I16" s="328"/>
      <c r="J16" s="347"/>
      <c r="K16" s="328"/>
    </row>
    <row r="17" spans="1:13" ht="16" thickTop="1">
      <c r="A17" s="322"/>
      <c r="B17" s="336" t="s">
        <v>209</v>
      </c>
      <c r="C17" s="343"/>
      <c r="D17" s="322"/>
      <c r="E17" s="345"/>
      <c r="F17" s="328"/>
      <c r="G17" s="349"/>
      <c r="H17" s="349"/>
      <c r="I17" s="349"/>
      <c r="J17" s="350"/>
      <c r="K17" s="328"/>
    </row>
    <row r="18" spans="1:13">
      <c r="A18" s="322"/>
      <c r="B18" s="337" t="s">
        <v>206</v>
      </c>
      <c r="C18" s="344"/>
      <c r="D18" s="322"/>
      <c r="E18" s="345"/>
      <c r="F18" s="328"/>
      <c r="G18" s="349"/>
      <c r="H18" s="349"/>
      <c r="I18" s="349"/>
      <c r="J18" s="350"/>
      <c r="K18" s="328"/>
    </row>
    <row r="19" spans="1:13">
      <c r="A19" s="322"/>
      <c r="B19" s="337" t="s">
        <v>207</v>
      </c>
      <c r="C19" s="344"/>
      <c r="D19" s="322"/>
      <c r="E19" s="322"/>
      <c r="F19" s="328"/>
      <c r="G19" s="349"/>
      <c r="H19" s="349"/>
      <c r="I19" s="349"/>
      <c r="J19" s="350"/>
      <c r="K19" s="328"/>
    </row>
    <row r="20" spans="1:13">
      <c r="A20" s="322"/>
      <c r="B20" s="337" t="s">
        <v>208</v>
      </c>
      <c r="C20" s="351"/>
      <c r="D20" s="322"/>
      <c r="E20" s="322"/>
      <c r="F20" s="328"/>
      <c r="G20" s="328"/>
      <c r="H20" s="328"/>
      <c r="I20" s="328"/>
      <c r="J20" s="352"/>
      <c r="K20" s="328"/>
    </row>
    <row r="21" spans="1:13">
      <c r="A21" s="322"/>
      <c r="B21" s="322"/>
      <c r="C21" s="322"/>
      <c r="D21" s="322"/>
      <c r="E21" s="322"/>
      <c r="F21" s="328"/>
      <c r="G21" s="328"/>
      <c r="H21" s="328"/>
      <c r="I21" s="328"/>
      <c r="J21" s="353"/>
      <c r="K21" s="328"/>
    </row>
    <row r="22" spans="1:13" ht="16" thickBot="1">
      <c r="A22" s="322"/>
      <c r="B22" s="341" t="s">
        <v>223</v>
      </c>
      <c r="C22" s="348"/>
      <c r="D22" s="322"/>
      <c r="E22" s="322"/>
      <c r="F22" s="328"/>
      <c r="G22" s="328"/>
      <c r="H22" s="328"/>
      <c r="I22" s="328"/>
      <c r="J22" s="353"/>
      <c r="K22" s="328"/>
    </row>
    <row r="23" spans="1:13" ht="16" thickTop="1">
      <c r="A23" s="322"/>
      <c r="B23" s="336" t="s">
        <v>209</v>
      </c>
      <c r="C23" s="343"/>
      <c r="D23" s="322"/>
      <c r="E23" s="322"/>
      <c r="F23" s="328"/>
      <c r="G23" s="328"/>
      <c r="H23" s="328"/>
      <c r="I23" s="328"/>
      <c r="J23" s="353"/>
      <c r="K23" s="328"/>
    </row>
    <row r="24" spans="1:13">
      <c r="A24" s="322"/>
      <c r="B24" s="337" t="s">
        <v>210</v>
      </c>
      <c r="C24" s="344"/>
      <c r="D24" s="322"/>
      <c r="E24" s="322"/>
      <c r="F24" s="328"/>
      <c r="G24" s="328"/>
      <c r="H24" s="328"/>
      <c r="I24" s="328"/>
      <c r="J24" s="353"/>
      <c r="K24" s="328"/>
    </row>
    <row r="25" spans="1:13">
      <c r="A25" s="322"/>
      <c r="B25" s="337" t="s">
        <v>213</v>
      </c>
      <c r="C25" s="344"/>
      <c r="D25" s="322"/>
      <c r="F25" s="322"/>
      <c r="G25" s="322"/>
      <c r="H25" s="322"/>
      <c r="I25" s="322"/>
      <c r="J25" s="322"/>
      <c r="K25" s="322"/>
    </row>
    <row r="26" spans="1:13">
      <c r="A26" s="322"/>
      <c r="B26" s="337" t="s">
        <v>214</v>
      </c>
      <c r="C26" s="344"/>
      <c r="D26" s="322"/>
      <c r="F26" s="322"/>
      <c r="G26" s="322"/>
      <c r="H26" s="322"/>
      <c r="I26" s="322"/>
      <c r="J26" s="322"/>
      <c r="K26" s="322"/>
    </row>
    <row r="27" spans="1:13">
      <c r="A27" s="322"/>
      <c r="B27" s="337" t="s">
        <v>212</v>
      </c>
      <c r="C27" s="344"/>
      <c r="D27" s="322"/>
      <c r="E27" s="345"/>
      <c r="F27" s="346"/>
      <c r="G27" s="328"/>
      <c r="H27" s="328"/>
      <c r="I27" s="328"/>
      <c r="J27" s="328"/>
      <c r="K27" s="328"/>
    </row>
    <row r="28" spans="1:13">
      <c r="A28" s="322"/>
      <c r="B28" s="337" t="s">
        <v>211</v>
      </c>
      <c r="C28" s="344"/>
      <c r="D28" s="322"/>
      <c r="E28" s="322"/>
      <c r="F28" s="328"/>
      <c r="G28" s="328"/>
      <c r="H28" s="328"/>
      <c r="I28" s="328"/>
      <c r="J28" s="354"/>
      <c r="K28" s="328"/>
    </row>
    <row r="29" spans="1:13">
      <c r="A29" s="322"/>
      <c r="B29" s="337" t="s">
        <v>207</v>
      </c>
      <c r="C29" s="344"/>
      <c r="D29" s="322"/>
      <c r="E29" s="322"/>
      <c r="F29" s="328"/>
      <c r="G29" s="328"/>
      <c r="H29" s="328"/>
      <c r="I29" s="328"/>
      <c r="J29" s="354"/>
      <c r="K29" s="328"/>
      <c r="M29" s="355"/>
    </row>
    <row r="30" spans="1:13">
      <c r="A30" s="322"/>
      <c r="B30" s="337" t="s">
        <v>208</v>
      </c>
      <c r="C30" s="351"/>
      <c r="D30" s="322"/>
      <c r="E30" s="322"/>
      <c r="F30" s="328"/>
      <c r="G30" s="328"/>
      <c r="H30" s="328"/>
      <c r="I30" s="328"/>
      <c r="J30" s="328"/>
      <c r="K30" s="328"/>
    </row>
    <row r="31" spans="1:13">
      <c r="A31" s="322"/>
      <c r="B31" s="322"/>
      <c r="C31" s="322"/>
      <c r="D31" s="322"/>
      <c r="E31" s="356"/>
      <c r="F31" s="322"/>
      <c r="G31" s="322"/>
      <c r="H31" s="322"/>
      <c r="I31" s="322"/>
      <c r="J31" s="322"/>
      <c r="K31" s="322"/>
    </row>
    <row r="32" spans="1:13" ht="16" thickBot="1">
      <c r="A32" s="322"/>
      <c r="B32" s="341" t="s">
        <v>2</v>
      </c>
      <c r="C32" s="357"/>
      <c r="D32" s="357"/>
      <c r="E32" s="357"/>
      <c r="F32" s="357"/>
      <c r="G32" s="357"/>
      <c r="H32" s="357"/>
      <c r="I32" s="357"/>
      <c r="J32" s="357"/>
      <c r="K32" s="348"/>
    </row>
    <row r="33" spans="1:11" ht="16" thickTop="1">
      <c r="A33" s="322"/>
      <c r="B33" s="358"/>
      <c r="C33" s="359"/>
      <c r="D33" s="359"/>
      <c r="E33" s="359"/>
      <c r="F33" s="359"/>
      <c r="G33" s="359"/>
      <c r="H33" s="359"/>
      <c r="I33" s="359"/>
      <c r="J33" s="359"/>
      <c r="K33" s="360"/>
    </row>
    <row r="34" spans="1:11">
      <c r="A34" s="322"/>
      <c r="B34" s="358"/>
      <c r="C34" s="359"/>
      <c r="D34" s="359"/>
      <c r="E34" s="359"/>
      <c r="F34" s="359"/>
      <c r="G34" s="359"/>
      <c r="H34" s="359"/>
      <c r="I34" s="359"/>
      <c r="J34" s="359"/>
      <c r="K34" s="360"/>
    </row>
    <row r="35" spans="1:11">
      <c r="A35" s="322"/>
      <c r="B35" s="358"/>
      <c r="C35" s="359"/>
      <c r="D35" s="359"/>
      <c r="E35" s="359"/>
      <c r="F35" s="359"/>
      <c r="G35" s="359"/>
      <c r="H35" s="359"/>
      <c r="I35" s="359"/>
      <c r="J35" s="359"/>
      <c r="K35" s="360"/>
    </row>
    <row r="36" spans="1:11">
      <c r="A36" s="322"/>
      <c r="B36" s="358"/>
      <c r="C36" s="359"/>
      <c r="D36" s="359"/>
      <c r="E36" s="359"/>
      <c r="F36" s="359"/>
      <c r="G36" s="359"/>
      <c r="H36" s="359"/>
      <c r="I36" s="359"/>
      <c r="J36" s="359"/>
      <c r="K36" s="360"/>
    </row>
    <row r="37" spans="1:11">
      <c r="A37" s="322"/>
      <c r="B37" s="358"/>
      <c r="C37" s="359"/>
      <c r="D37" s="359"/>
      <c r="E37" s="359"/>
      <c r="F37" s="359"/>
      <c r="G37" s="359"/>
      <c r="H37" s="359"/>
      <c r="I37" s="359"/>
      <c r="J37" s="359"/>
      <c r="K37" s="360"/>
    </row>
    <row r="38" spans="1:11">
      <c r="A38" s="322"/>
      <c r="B38" s="358"/>
      <c r="C38" s="359"/>
      <c r="D38" s="359"/>
      <c r="E38" s="359"/>
      <c r="F38" s="359"/>
      <c r="G38" s="359"/>
      <c r="H38" s="359"/>
      <c r="I38" s="359"/>
      <c r="J38" s="359"/>
      <c r="K38" s="360"/>
    </row>
    <row r="39" spans="1:11">
      <c r="A39" s="322"/>
      <c r="B39" s="358"/>
      <c r="C39" s="359"/>
      <c r="D39" s="359"/>
      <c r="E39" s="359"/>
      <c r="F39" s="359"/>
      <c r="G39" s="359"/>
      <c r="H39" s="359"/>
      <c r="I39" s="359"/>
      <c r="J39" s="359"/>
      <c r="K39" s="360"/>
    </row>
    <row r="40" spans="1:11">
      <c r="A40" s="322"/>
      <c r="B40" s="358"/>
      <c r="C40" s="359"/>
      <c r="D40" s="359"/>
      <c r="E40" s="359"/>
      <c r="F40" s="359"/>
      <c r="G40" s="359"/>
      <c r="H40" s="359"/>
      <c r="I40" s="359"/>
      <c r="J40" s="359"/>
      <c r="K40" s="360"/>
    </row>
    <row r="41" spans="1:11">
      <c r="A41" s="322"/>
      <c r="B41" s="358"/>
      <c r="C41" s="359"/>
      <c r="D41" s="359"/>
      <c r="E41" s="359"/>
      <c r="F41" s="359"/>
      <c r="G41" s="359"/>
      <c r="H41" s="359"/>
      <c r="I41" s="359"/>
      <c r="J41" s="359"/>
      <c r="K41" s="360"/>
    </row>
    <row r="42" spans="1:11">
      <c r="A42" s="322"/>
      <c r="B42" s="358"/>
      <c r="C42" s="359"/>
      <c r="D42" s="359"/>
      <c r="E42" s="359"/>
      <c r="F42" s="359"/>
      <c r="G42" s="359"/>
      <c r="H42" s="359"/>
      <c r="I42" s="359"/>
      <c r="J42" s="359"/>
      <c r="K42" s="360"/>
    </row>
    <row r="43" spans="1:11">
      <c r="A43" s="322"/>
      <c r="B43" s="361"/>
      <c r="C43" s="362"/>
      <c r="D43" s="362"/>
      <c r="E43" s="362"/>
      <c r="F43" s="362"/>
      <c r="G43" s="362"/>
      <c r="H43" s="362"/>
      <c r="I43" s="362"/>
      <c r="J43" s="362"/>
      <c r="K43" s="363"/>
    </row>
    <row r="44" spans="1:11" s="322" customFormat="1"/>
    <row r="45" spans="1:11" s="322" customFormat="1"/>
    <row r="46" spans="1:11" s="322" customFormat="1"/>
    <row r="47" spans="1:11" s="322" customFormat="1"/>
    <row r="48" spans="1:11" s="322" customFormat="1"/>
    <row r="49" s="322" customFormat="1"/>
    <row r="50" s="322" customFormat="1"/>
    <row r="51" s="322" customFormat="1"/>
    <row r="52" s="322" customFormat="1"/>
    <row r="53" s="322" customFormat="1"/>
    <row r="54" s="322" customFormat="1"/>
    <row r="55" s="322" customFormat="1"/>
    <row r="56" s="322" customFormat="1"/>
    <row r="57" s="322" customFormat="1"/>
    <row r="58" s="322" customFormat="1"/>
    <row r="59" s="322" customFormat="1"/>
    <row r="60" s="322" customFormat="1"/>
    <row r="61" s="322" customFormat="1"/>
    <row r="62" s="322" customFormat="1"/>
    <row r="63" s="322" customFormat="1"/>
    <row r="64" s="322" customFormat="1"/>
    <row r="65" s="322" customFormat="1"/>
    <row r="66" s="322" customFormat="1"/>
    <row r="67" s="322" customFormat="1"/>
    <row r="68" s="322" customFormat="1"/>
    <row r="69" s="322" customFormat="1"/>
    <row r="70" s="322" customFormat="1"/>
    <row r="71" s="322" customFormat="1"/>
    <row r="72" s="322" customFormat="1"/>
    <row r="73" s="322" customFormat="1"/>
    <row r="74" s="322" customFormat="1"/>
    <row r="75" s="322" customFormat="1"/>
    <row r="76" s="322" customFormat="1"/>
    <row r="77" s="322" customFormat="1"/>
    <row r="78" s="322" customFormat="1"/>
    <row r="79" s="322" customFormat="1"/>
    <row r="80" s="322" customFormat="1"/>
    <row r="81" s="322" customFormat="1"/>
    <row r="82" s="322" customFormat="1"/>
    <row r="83" s="322" customFormat="1"/>
    <row r="84" s="322" customFormat="1"/>
    <row r="85" s="322" customFormat="1"/>
    <row r="86" s="322" customFormat="1"/>
    <row r="87" s="322" customFormat="1"/>
    <row r="88" s="322" customFormat="1"/>
    <row r="89" s="322" customFormat="1"/>
    <row r="90" s="322" customFormat="1"/>
    <row r="91" s="322" customFormat="1"/>
    <row r="92" s="322" customFormat="1"/>
    <row r="93" s="322" customFormat="1"/>
    <row r="94" s="322" customFormat="1"/>
    <row r="95" s="322" customFormat="1"/>
    <row r="96" s="322" customFormat="1"/>
    <row r="97" s="322" customFormat="1"/>
    <row r="98" s="322" customFormat="1"/>
    <row r="99" s="322" customFormat="1"/>
    <row r="100" s="322" customFormat="1"/>
    <row r="101" s="322" customFormat="1"/>
    <row r="102" s="322" customFormat="1"/>
    <row r="103" s="322" customFormat="1"/>
    <row r="104" s="322" customFormat="1"/>
    <row r="105" s="322" customFormat="1"/>
    <row r="106" s="322" customFormat="1"/>
    <row r="107" s="322" customFormat="1"/>
    <row r="108" s="322" customFormat="1"/>
    <row r="109" s="322" customFormat="1"/>
    <row r="110" s="322" customFormat="1"/>
    <row r="111" s="322" customFormat="1"/>
    <row r="112" s="322" customFormat="1"/>
    <row r="113" s="322" customFormat="1"/>
    <row r="114" s="322" customFormat="1"/>
    <row r="115" s="322" customFormat="1"/>
    <row r="116" s="322" customFormat="1"/>
    <row r="117" s="322" customFormat="1"/>
    <row r="118" s="322" customFormat="1"/>
    <row r="119" s="322" customFormat="1"/>
    <row r="120" s="322" customFormat="1"/>
    <row r="121" s="322" customFormat="1"/>
    <row r="122" s="322" customFormat="1"/>
    <row r="123" s="322" customFormat="1"/>
    <row r="124" s="322" customFormat="1"/>
    <row r="125" s="322" customFormat="1"/>
    <row r="126" s="322" customFormat="1"/>
    <row r="127" s="322" customFormat="1"/>
    <row r="128" s="322" customFormat="1"/>
    <row r="129" s="322" customFormat="1"/>
    <row r="130" s="322" customFormat="1"/>
    <row r="131" s="322" customFormat="1"/>
    <row r="132" s="322" customFormat="1"/>
    <row r="133" s="322" customFormat="1"/>
    <row r="134" s="322" customFormat="1"/>
    <row r="135" s="322" customFormat="1"/>
    <row r="136" s="322" customFormat="1"/>
    <row r="137" s="322" customFormat="1"/>
    <row r="138" s="322" customFormat="1"/>
    <row r="139" s="322" customFormat="1"/>
    <row r="140" s="322" customFormat="1"/>
    <row r="141" s="322" customFormat="1"/>
    <row r="142" s="322" customFormat="1"/>
    <row r="143" s="322" customFormat="1"/>
    <row r="144" s="322" customFormat="1"/>
    <row r="145" s="322" customFormat="1"/>
    <row r="146" s="322" customFormat="1"/>
    <row r="147" s="322" customFormat="1"/>
    <row r="148" s="322" customFormat="1"/>
    <row r="149" s="322" customFormat="1"/>
  </sheetData>
  <sheetProtection algorithmName="SHA-512" hashValue="k7cJFvLZ5tvmJFxDfJKR7+AXdl6+avy+vwpAdTnco0AcDqNOmAVjs8bnBNLzRORajcYc2ramTWWw9l2PWRWRjQ==" saltValue="8IA58Z41Ylusm0U4tw+Edg==" spinCount="100000" sheet="1" objects="1" scenarios="1" formatCells="0" formatColumns="0" formatRows="0"/>
  <mergeCells count="2">
    <mergeCell ref="C1:J1"/>
    <mergeCell ref="C2:J2"/>
  </mergeCells>
  <pageMargins left="0.7" right="0.7" top="0.75" bottom="0.75" header="0.3" footer="0.3"/>
  <pageSetup orientation="portrait"/>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273BA-8C19-471E-BE7A-1AEEB40FA3F7}">
  <sheetPr codeName="Sheet4">
    <tabColor theme="4" tint="0.59999389629810485"/>
  </sheetPr>
  <dimension ref="B1:AB63"/>
  <sheetViews>
    <sheetView zoomScale="80" zoomScaleNormal="80" workbookViewId="0">
      <selection activeCell="C10" sqref="C10"/>
    </sheetView>
  </sheetViews>
  <sheetFormatPr defaultColWidth="9.1796875" defaultRowHeight="14.5"/>
  <cols>
    <col min="1" max="1" width="9.1796875" style="3"/>
    <col min="2" max="2" width="11.54296875" style="3" customWidth="1"/>
    <col min="3" max="3" width="12" style="3" customWidth="1"/>
    <col min="4" max="6" width="18.453125" style="3" customWidth="1"/>
    <col min="7" max="7" width="14.453125" style="393" customWidth="1"/>
    <col min="8" max="8" width="11.54296875" style="393" customWidth="1"/>
    <col min="9" max="9" width="16" style="393" customWidth="1"/>
    <col min="10" max="11" width="9.1796875" style="3"/>
    <col min="12" max="12" width="13.453125" style="3" customWidth="1"/>
    <col min="13" max="14" width="13.54296875" style="3" customWidth="1"/>
    <col min="15" max="17" width="9.1796875" style="3"/>
    <col min="18" max="18" width="7.81640625" style="3" hidden="1" customWidth="1"/>
    <col min="19" max="19" width="9.7265625" style="3" hidden="1" customWidth="1"/>
    <col min="20" max="21" width="9.1796875" style="3" customWidth="1"/>
    <col min="22" max="24" width="9.1796875" style="164" hidden="1" customWidth="1"/>
    <col min="25" max="25" width="23.453125" style="3" customWidth="1"/>
    <col min="26" max="26" width="9.1796875" style="3"/>
    <col min="27" max="28" width="8.453125" style="3" hidden="1" customWidth="1"/>
    <col min="29" max="29" width="9.1796875" style="3" customWidth="1"/>
    <col min="30" max="16384" width="9.1796875" style="3"/>
  </cols>
  <sheetData>
    <row r="1" spans="2:28">
      <c r="G1" s="3"/>
      <c r="H1" s="3"/>
      <c r="I1" s="3"/>
    </row>
    <row r="2" spans="2:28" ht="17.5" customHeight="1">
      <c r="B2" s="490" t="s">
        <v>216</v>
      </c>
      <c r="C2" s="491"/>
      <c r="D2" s="491"/>
      <c r="E2" s="491"/>
      <c r="F2" s="491"/>
      <c r="G2" s="491"/>
      <c r="H2" s="491"/>
      <c r="I2" s="491"/>
    </row>
    <row r="3" spans="2:28" ht="17.5" customHeight="1">
      <c r="B3" s="492"/>
      <c r="C3" s="493"/>
      <c r="D3" s="493"/>
      <c r="E3" s="493"/>
      <c r="F3" s="493"/>
      <c r="G3" s="493"/>
      <c r="H3" s="493"/>
      <c r="I3" s="493"/>
    </row>
    <row r="4" spans="2:28" ht="14.15" customHeight="1" thickBot="1">
      <c r="B4" s="492"/>
      <c r="C4" s="493"/>
      <c r="D4" s="493"/>
      <c r="E4" s="493"/>
      <c r="F4" s="493"/>
      <c r="G4" s="493"/>
      <c r="H4" s="493"/>
      <c r="I4" s="493"/>
    </row>
    <row r="5" spans="2:28" ht="96.65" customHeight="1" thickBot="1">
      <c r="C5" s="494" t="s">
        <v>219</v>
      </c>
      <c r="D5" s="495"/>
      <c r="E5" s="495"/>
      <c r="F5" s="496"/>
      <c r="G5" s="385"/>
      <c r="H5" s="385"/>
      <c r="I5" s="385"/>
    </row>
    <row r="6" spans="2:28" s="270" customFormat="1" ht="17.5" customHeight="1">
      <c r="B6" s="3"/>
      <c r="C6" s="3"/>
      <c r="D6" s="3"/>
      <c r="E6" s="3"/>
      <c r="F6" s="3"/>
      <c r="G6" s="287"/>
      <c r="H6" s="287"/>
      <c r="I6" s="287"/>
      <c r="J6" s="3"/>
      <c r="K6" s="3"/>
      <c r="L6" s="3"/>
      <c r="M6" s="3"/>
      <c r="N6" s="3"/>
      <c r="O6" s="3"/>
      <c r="P6" s="3"/>
      <c r="Q6" s="3"/>
      <c r="R6" s="3"/>
      <c r="S6" s="3"/>
      <c r="T6" s="3"/>
      <c r="U6" s="3"/>
      <c r="V6" s="3"/>
      <c r="W6" s="3"/>
      <c r="X6" s="3"/>
      <c r="Y6" s="3"/>
    </row>
    <row r="7" spans="2:28" ht="15" customHeight="1">
      <c r="B7" s="503" t="s">
        <v>3</v>
      </c>
      <c r="C7" s="507" t="s">
        <v>4</v>
      </c>
      <c r="D7" s="508"/>
      <c r="E7" s="508"/>
      <c r="F7" s="509"/>
      <c r="G7" s="510" t="s">
        <v>100</v>
      </c>
      <c r="H7" s="511"/>
      <c r="I7" s="512"/>
      <c r="J7" s="513" t="s">
        <v>184</v>
      </c>
      <c r="K7" s="508"/>
      <c r="L7" s="509"/>
      <c r="M7" s="513" t="s">
        <v>5</v>
      </c>
      <c r="N7" s="508"/>
      <c r="O7" s="508"/>
      <c r="P7" s="508"/>
      <c r="Q7" s="509"/>
      <c r="R7" s="513" t="s">
        <v>164</v>
      </c>
      <c r="S7" s="508"/>
      <c r="T7" s="509"/>
      <c r="U7" s="235" t="s">
        <v>6</v>
      </c>
      <c r="V7" s="501" t="s">
        <v>7</v>
      </c>
      <c r="W7" s="502"/>
      <c r="X7" s="502"/>
      <c r="Y7" s="414"/>
      <c r="AA7" s="499" t="s">
        <v>142</v>
      </c>
      <c r="AB7" s="500"/>
    </row>
    <row r="8" spans="2:28">
      <c r="B8" s="504"/>
      <c r="C8" s="267" t="s">
        <v>11</v>
      </c>
      <c r="D8" s="266" t="s">
        <v>9</v>
      </c>
      <c r="E8" s="251" t="s">
        <v>10</v>
      </c>
      <c r="F8" s="251" t="s">
        <v>11</v>
      </c>
      <c r="G8" s="386" t="s">
        <v>12</v>
      </c>
      <c r="H8" s="386" t="s">
        <v>13</v>
      </c>
      <c r="I8" s="386" t="s">
        <v>97</v>
      </c>
      <c r="J8" s="251" t="s">
        <v>14</v>
      </c>
      <c r="K8" s="251" t="s">
        <v>17</v>
      </c>
      <c r="L8" s="251" t="s">
        <v>15</v>
      </c>
      <c r="M8" s="251" t="s">
        <v>185</v>
      </c>
      <c r="N8" s="251" t="s">
        <v>16</v>
      </c>
      <c r="O8" s="251" t="s">
        <v>14</v>
      </c>
      <c r="P8" s="251" t="s">
        <v>17</v>
      </c>
      <c r="Q8" s="251" t="s">
        <v>18</v>
      </c>
      <c r="R8" s="251" t="s">
        <v>163</v>
      </c>
      <c r="S8" s="251" t="s">
        <v>19</v>
      </c>
      <c r="T8" s="251" t="s">
        <v>20</v>
      </c>
      <c r="U8" s="251" t="s">
        <v>21</v>
      </c>
      <c r="V8" s="161" t="s">
        <v>22</v>
      </c>
      <c r="W8" s="161" t="s">
        <v>23</v>
      </c>
      <c r="X8" s="236" t="s">
        <v>24</v>
      </c>
      <c r="Y8" s="411" t="s">
        <v>25</v>
      </c>
      <c r="AA8" s="240"/>
      <c r="AB8" s="230"/>
    </row>
    <row r="9" spans="2:28">
      <c r="B9" s="505"/>
      <c r="C9" s="260" t="s">
        <v>8</v>
      </c>
      <c r="D9" s="252" t="s">
        <v>27</v>
      </c>
      <c r="E9" s="252" t="s">
        <v>187</v>
      </c>
      <c r="F9" s="252" t="s">
        <v>183</v>
      </c>
      <c r="G9" s="387" t="s">
        <v>28</v>
      </c>
      <c r="H9" s="387" t="s">
        <v>28</v>
      </c>
      <c r="I9" s="387" t="s">
        <v>98</v>
      </c>
      <c r="J9" s="252" t="s">
        <v>29</v>
      </c>
      <c r="K9" s="252" t="s">
        <v>31</v>
      </c>
      <c r="L9" s="252" t="s">
        <v>186</v>
      </c>
      <c r="M9" s="252"/>
      <c r="N9" s="252" t="s">
        <v>26</v>
      </c>
      <c r="O9" s="252" t="s">
        <v>30</v>
      </c>
      <c r="P9" s="252" t="s">
        <v>31</v>
      </c>
      <c r="Q9" s="259" t="s">
        <v>32</v>
      </c>
      <c r="R9" s="252" t="s">
        <v>31</v>
      </c>
      <c r="S9" s="252" t="s">
        <v>31</v>
      </c>
      <c r="T9" s="252" t="s">
        <v>33</v>
      </c>
      <c r="U9" s="252" t="s">
        <v>34</v>
      </c>
      <c r="V9" s="162"/>
      <c r="W9" s="162"/>
      <c r="X9" s="237"/>
      <c r="Y9" s="231"/>
      <c r="AA9" s="231" t="s">
        <v>35</v>
      </c>
      <c r="AB9" s="231" t="s">
        <v>141</v>
      </c>
    </row>
    <row r="10" spans="2:28" ht="15" thickBot="1">
      <c r="B10" s="506"/>
      <c r="C10" s="260" t="s">
        <v>26</v>
      </c>
      <c r="D10" s="232"/>
      <c r="E10" s="232"/>
      <c r="F10" s="232" t="s">
        <v>36</v>
      </c>
      <c r="G10" s="388" t="s">
        <v>37</v>
      </c>
      <c r="H10" s="388" t="s">
        <v>15</v>
      </c>
      <c r="I10" s="388" t="s">
        <v>99</v>
      </c>
      <c r="J10" s="232"/>
      <c r="K10" s="232" t="s">
        <v>188</v>
      </c>
      <c r="L10" s="232"/>
      <c r="M10" s="232"/>
      <c r="N10" s="232"/>
      <c r="O10" s="232"/>
      <c r="P10" s="232" t="s">
        <v>188</v>
      </c>
      <c r="Q10" s="232" t="s">
        <v>39</v>
      </c>
      <c r="R10" s="232" t="s">
        <v>1</v>
      </c>
      <c r="S10" s="232" t="s">
        <v>1</v>
      </c>
      <c r="T10" s="232" t="s">
        <v>189</v>
      </c>
      <c r="U10" s="232" t="s">
        <v>190</v>
      </c>
      <c r="V10" s="163"/>
      <c r="W10" s="163"/>
      <c r="X10" s="238"/>
      <c r="Y10" s="415"/>
      <c r="AA10" s="233" t="s">
        <v>38</v>
      </c>
      <c r="AB10" s="233" t="s">
        <v>99</v>
      </c>
    </row>
    <row r="11" spans="2:28" ht="15.5" thickTop="1" thickBot="1">
      <c r="B11" s="261" t="s">
        <v>172</v>
      </c>
      <c r="C11" s="261" t="s">
        <v>40</v>
      </c>
      <c r="D11" s="261" t="s">
        <v>182</v>
      </c>
      <c r="E11" s="261" t="s">
        <v>41</v>
      </c>
      <c r="F11" s="261" t="s">
        <v>42</v>
      </c>
      <c r="G11" s="389">
        <v>24</v>
      </c>
      <c r="H11" s="389">
        <v>365</v>
      </c>
      <c r="I11" s="390">
        <v>0.4</v>
      </c>
      <c r="J11" s="261">
        <v>30</v>
      </c>
      <c r="K11" s="474" cm="1">
        <f t="array" aca="1" ref="K11" ca="1">IF(ISBLANK(J11)," ",IF(J11=500,'Efficiency Tables'!$C$40,TREND(OFFSET('Efficiency Tables'!$B$31,MATCH('ECM Data'!J11,'Efficiency Tables'!$B$32:$B$40,1),1,2,1),OFFSET('Efficiency Tables'!$B$31,MATCH('ECM Data'!J11,'Efficiency Tables'!$B$32:$B$40,1),0,2,1),'ECM Data'!J11)))</f>
        <v>453.4886511753337</v>
      </c>
      <c r="L11" s="261">
        <v>1976</v>
      </c>
      <c r="M11" s="261" t="s">
        <v>270</v>
      </c>
      <c r="N11" s="261" t="s">
        <v>269</v>
      </c>
      <c r="O11" s="261">
        <v>30</v>
      </c>
      <c r="P11" s="261">
        <v>75</v>
      </c>
      <c r="Q11" s="261">
        <v>1</v>
      </c>
      <c r="R11" s="480">
        <f ca="1">IF(Q11=1,K11*(G11*H11)/1000, " ")</f>
        <v>3972.5605842959235</v>
      </c>
      <c r="S11" s="480">
        <f t="shared" ref="S11:S12" si="0">IF(Q11=1,P11*(G11*H11)/1000, " ")</f>
        <v>657</v>
      </c>
      <c r="T11" s="480">
        <f t="shared" ref="T11:T12" ca="1" si="1">IFERROR(IF(Q11=1,R11-S11," "),0)</f>
        <v>3315.5605842959235</v>
      </c>
      <c r="U11" s="481">
        <f t="shared" ref="U11:U12" ca="1" si="2">IFERROR(IF(Q11=1,T11/8760," "),0)</f>
        <v>0.37848865117533376</v>
      </c>
      <c r="V11" s="262">
        <v>1000</v>
      </c>
      <c r="W11" s="262">
        <v>1000</v>
      </c>
      <c r="X11" s="263">
        <f>+W11+V11</f>
        <v>2000</v>
      </c>
      <c r="Y11" s="264"/>
      <c r="AA11" s="239"/>
      <c r="AB11" s="239"/>
    </row>
    <row r="12" spans="2:28" ht="15.5" hidden="1" thickTop="1" thickBot="1">
      <c r="B12" s="497" t="s">
        <v>181</v>
      </c>
      <c r="C12" s="498"/>
      <c r="D12" s="249"/>
      <c r="E12" s="250"/>
      <c r="F12" s="250"/>
      <c r="G12" s="391"/>
      <c r="H12" s="391"/>
      <c r="I12" s="392"/>
      <c r="J12" s="250"/>
      <c r="K12" s="462" t="str" cm="1">
        <f t="array" aca="1" ref="K12" ca="1">IF(ISBLANK(J12)," ",IF(J12=500,'Efficiency Tables'!$C$40,TREND(OFFSET('Efficiency Tables'!$B$31,MATCH('ECM Data'!J12,'Efficiency Tables'!$B$32:$B$40,1),1,2,1),OFFSET('Efficiency Tables'!$B$31,MATCH('ECM Data'!J12,'Efficiency Tables'!$B$32:$B$40,1),0,2,1),'ECM Data'!J12)))</f>
        <v xml:space="preserve"> </v>
      </c>
      <c r="L12" s="250"/>
      <c r="M12" s="250"/>
      <c r="N12" s="250"/>
      <c r="O12" s="250"/>
      <c r="P12" s="250"/>
      <c r="Q12" s="253">
        <f>SUM(Q13:Q62)</f>
        <v>0</v>
      </c>
      <c r="R12" s="6" t="str">
        <f t="shared" ref="R12" si="3">IF(Q12=1,K12*(G12*H12)/1000, " ")</f>
        <v xml:space="preserve"> </v>
      </c>
      <c r="S12" s="6" t="str">
        <f t="shared" si="0"/>
        <v xml:space="preserve"> </v>
      </c>
      <c r="T12" s="427" t="str">
        <f t="shared" si="1"/>
        <v xml:space="preserve"> </v>
      </c>
      <c r="U12" s="428" t="str">
        <f t="shared" si="2"/>
        <v xml:space="preserve"> </v>
      </c>
      <c r="V12" s="174">
        <f t="shared" ref="V12:X12" si="4">SUM(V13:V62)</f>
        <v>5000</v>
      </c>
      <c r="W12" s="174">
        <f t="shared" si="4"/>
        <v>5000</v>
      </c>
      <c r="X12" s="174">
        <f t="shared" si="4"/>
        <v>10000</v>
      </c>
      <c r="Y12" s="258"/>
      <c r="AA12" s="239"/>
      <c r="AB12" s="239"/>
    </row>
    <row r="13" spans="2:28" ht="15" thickTop="1">
      <c r="B13" s="233">
        <v>1</v>
      </c>
      <c r="C13" s="459"/>
      <c r="D13" s="459"/>
      <c r="E13" s="459"/>
      <c r="F13" s="459"/>
      <c r="G13" s="459"/>
      <c r="H13" s="459"/>
      <c r="I13" s="460"/>
      <c r="J13" s="461"/>
      <c r="K13" s="462" t="str" cm="1">
        <f t="array" aca="1" ref="K13" ca="1">IF(ISBLANK(J13)," ",IF(J13=500,'Efficiency Tables'!$C$40,TREND(OFFSET('Efficiency Tables'!$B$31,MATCH('ECM Data'!J13,'Efficiency Tables'!$B$32:$B$40,1),1,2,1),OFFSET('Efficiency Tables'!$B$31,MATCH('ECM Data'!J13,'Efficiency Tables'!$B$32:$B$40,1),0,2,1),'ECM Data'!J13)))</f>
        <v xml:space="preserve"> </v>
      </c>
      <c r="L13" s="461"/>
      <c r="M13" s="461"/>
      <c r="N13" s="461"/>
      <c r="O13" s="461"/>
      <c r="P13" s="416"/>
      <c r="Q13" s="459"/>
      <c r="R13" s="6" t="str">
        <f>IF(Q13=1,K13*(G13*H13)/1000, " ")</f>
        <v xml:space="preserve"> </v>
      </c>
      <c r="S13" s="6" t="str">
        <f>IF(Q13=1,P13*(G13*H13)/1000, " ")</f>
        <v xml:space="preserve"> </v>
      </c>
      <c r="T13" s="427" t="str">
        <f>IFERROR(IF(Q13=1,R13-S13," "),0)</f>
        <v xml:space="preserve"> </v>
      </c>
      <c r="U13" s="428" t="str">
        <f>IFERROR(IF(Q13=1,T13/8760," "),0)</f>
        <v xml:space="preserve"> </v>
      </c>
      <c r="V13" s="463">
        <v>1000</v>
      </c>
      <c r="W13" s="463">
        <v>1000</v>
      </c>
      <c r="X13" s="173">
        <f t="shared" ref="X13:X17" si="5">+W13+V13</f>
        <v>2000</v>
      </c>
      <c r="Y13" s="464"/>
      <c r="AA13" s="254" t="str">
        <f ca="1">IF(Q13=1,OFFSET('Efficiency Tables'!$B$17,MATCH('ECM Data'!O13,'Efficiency Tables'!$B$18:$B$26,0),1)," ")</f>
        <v xml:space="preserve"> </v>
      </c>
      <c r="AB13" s="255" t="e">
        <f ca="1">+P13/AA13</f>
        <v>#VALUE!</v>
      </c>
    </row>
    <row r="14" spans="2:28">
      <c r="B14" s="234">
        <v>2</v>
      </c>
      <c r="C14" s="465"/>
      <c r="D14" s="459" t="str">
        <f>IF(ISBLANK('Project Data'!$C$10),"",'Project Data'!$C$10)</f>
        <v/>
      </c>
      <c r="E14" s="465"/>
      <c r="F14" s="465"/>
      <c r="G14" s="465"/>
      <c r="H14" s="465"/>
      <c r="I14" s="466"/>
      <c r="J14" s="467"/>
      <c r="K14" s="462" t="str" cm="1">
        <f t="array" aca="1" ref="K14" ca="1">IF(ISBLANK(J14)," ",IF(J14=500,'Efficiency Tables'!$C$40,TREND(OFFSET('Efficiency Tables'!$B$31,MATCH('ECM Data'!J14,'Efficiency Tables'!$B$32:$B$40,1),1,2,1),OFFSET('Efficiency Tables'!$B$31,MATCH('ECM Data'!J14,'Efficiency Tables'!$B$32:$B$40,1),0,2,1),'ECM Data'!J14)))</f>
        <v xml:space="preserve"> </v>
      </c>
      <c r="L14" s="467"/>
      <c r="M14" s="467"/>
      <c r="N14" s="467"/>
      <c r="O14" s="467"/>
      <c r="P14" s="468"/>
      <c r="Q14" s="465"/>
      <c r="R14" s="6" t="str">
        <f t="shared" ref="R14:R62" si="6">IF(Q14=1,K14*8760/1000, " ")</f>
        <v xml:space="preserve"> </v>
      </c>
      <c r="S14" s="7" t="str">
        <f t="shared" ref="S14:S62" si="7">IF(Q14=1,P14*8760/1000, " ")</f>
        <v xml:space="preserve"> </v>
      </c>
      <c r="T14" s="429" t="str">
        <f t="shared" ref="T14:T17" si="8">IF(Q14=1,R14-S14," ")</f>
        <v xml:space="preserve"> </v>
      </c>
      <c r="U14" s="430" t="str">
        <f t="shared" ref="U14:U17" si="9">IF(Q14=1,T14/8760," ")</f>
        <v xml:space="preserve"> </v>
      </c>
      <c r="V14" s="469">
        <v>1000</v>
      </c>
      <c r="W14" s="469">
        <v>1000</v>
      </c>
      <c r="X14" s="174">
        <f t="shared" si="5"/>
        <v>2000</v>
      </c>
      <c r="Y14" s="470"/>
      <c r="AA14" s="254" t="str">
        <f ca="1">IF(Q14=1,OFFSET('Efficiency Tables'!$B$17,MATCH('ECM Data'!O14,'Efficiency Tables'!$B$18:$B$26,0),1)," ")</f>
        <v xml:space="preserve"> </v>
      </c>
      <c r="AB14" s="255" t="e">
        <f ca="1">+P14/AA14</f>
        <v>#VALUE!</v>
      </c>
    </row>
    <row r="15" spans="2:28">
      <c r="B15" s="234">
        <v>3</v>
      </c>
      <c r="C15" s="465"/>
      <c r="D15" s="459" t="str">
        <f>IF(ISBLANK('Project Data'!$C$10),"",'Project Data'!$C$10)</f>
        <v/>
      </c>
      <c r="E15" s="465"/>
      <c r="F15" s="465"/>
      <c r="G15" s="465"/>
      <c r="H15" s="465"/>
      <c r="I15" s="466"/>
      <c r="J15" s="467"/>
      <c r="K15" s="462" t="str" cm="1">
        <f t="array" aca="1" ref="K15" ca="1">IF(ISBLANK(J15)," ",IF(J15=500,'Efficiency Tables'!$C$40,TREND(OFFSET('Efficiency Tables'!$B$31,MATCH('ECM Data'!J15,'Efficiency Tables'!$B$32:$B$40,1),1,2,1),OFFSET('Efficiency Tables'!$B$31,MATCH('ECM Data'!J15,'Efficiency Tables'!$B$32:$B$40,1),0,2,1),'ECM Data'!J15)))</f>
        <v xml:space="preserve"> </v>
      </c>
      <c r="L15" s="467"/>
      <c r="M15" s="467"/>
      <c r="N15" s="467"/>
      <c r="O15" s="467"/>
      <c r="P15" s="471"/>
      <c r="Q15" s="465"/>
      <c r="R15" s="6" t="str">
        <f t="shared" si="6"/>
        <v xml:space="preserve"> </v>
      </c>
      <c r="S15" s="7" t="str">
        <f t="shared" si="7"/>
        <v xml:space="preserve"> </v>
      </c>
      <c r="T15" s="429" t="str">
        <f t="shared" si="8"/>
        <v xml:space="preserve"> </v>
      </c>
      <c r="U15" s="430" t="str">
        <f t="shared" si="9"/>
        <v xml:space="preserve"> </v>
      </c>
      <c r="V15" s="469">
        <v>1000</v>
      </c>
      <c r="W15" s="469">
        <v>1000</v>
      </c>
      <c r="X15" s="174">
        <f t="shared" si="5"/>
        <v>2000</v>
      </c>
      <c r="Y15" s="470"/>
      <c r="AA15" s="254" t="str">
        <f ca="1">IF(Q15=1,OFFSET('Efficiency Tables'!$B$17,MATCH('ECM Data'!O15,'Efficiency Tables'!$B$18:$B$26,0),1)," ")</f>
        <v xml:space="preserve"> </v>
      </c>
      <c r="AB15" s="255" t="e">
        <f ca="1">+P15/AA15</f>
        <v>#VALUE!</v>
      </c>
    </row>
    <row r="16" spans="2:28">
      <c r="B16" s="234">
        <v>4</v>
      </c>
      <c r="C16" s="465"/>
      <c r="D16" s="459" t="str">
        <f>IF(ISBLANK('Project Data'!$C$10),"",'Project Data'!$C$10)</f>
        <v/>
      </c>
      <c r="E16" s="465"/>
      <c r="F16" s="465"/>
      <c r="G16" s="465"/>
      <c r="H16" s="465"/>
      <c r="I16" s="466"/>
      <c r="J16" s="467"/>
      <c r="K16" s="462" t="str" cm="1">
        <f t="array" aca="1" ref="K16" ca="1">IF(ISBLANK(J16)," ",IF(J16=500,'Efficiency Tables'!$C$40,TREND(OFFSET('Efficiency Tables'!$B$31,MATCH('ECM Data'!J16,'Efficiency Tables'!$B$32:$B$40,1),1,2,1),OFFSET('Efficiency Tables'!$B$31,MATCH('ECM Data'!J16,'Efficiency Tables'!$B$32:$B$40,1),0,2,1),'ECM Data'!J16)))</f>
        <v xml:space="preserve"> </v>
      </c>
      <c r="L16" s="467"/>
      <c r="M16" s="467"/>
      <c r="N16" s="467"/>
      <c r="O16" s="467"/>
      <c r="P16" s="471"/>
      <c r="Q16" s="465"/>
      <c r="R16" s="6" t="str">
        <f t="shared" si="6"/>
        <v xml:space="preserve"> </v>
      </c>
      <c r="S16" s="7" t="str">
        <f t="shared" si="7"/>
        <v xml:space="preserve"> </v>
      </c>
      <c r="T16" s="429" t="str">
        <f t="shared" si="8"/>
        <v xml:space="preserve"> </v>
      </c>
      <c r="U16" s="430" t="str">
        <f t="shared" si="9"/>
        <v xml:space="preserve"> </v>
      </c>
      <c r="V16" s="469">
        <v>1000</v>
      </c>
      <c r="W16" s="469">
        <v>1000</v>
      </c>
      <c r="X16" s="174">
        <f t="shared" si="5"/>
        <v>2000</v>
      </c>
      <c r="Y16" s="470"/>
      <c r="AA16" s="254" t="str">
        <f ca="1">IF(Q16=1,OFFSET('Efficiency Tables'!$B$17,MATCH('ECM Data'!O16,'Efficiency Tables'!$B$18:$B$26,0),1)," ")</f>
        <v xml:space="preserve"> </v>
      </c>
      <c r="AB16" s="255" t="e">
        <f ca="1">+P16/AA16</f>
        <v>#VALUE!</v>
      </c>
    </row>
    <row r="17" spans="2:28">
      <c r="B17" s="234">
        <v>5</v>
      </c>
      <c r="C17" s="465"/>
      <c r="D17" s="459" t="str">
        <f>IF(ISBLANK('Project Data'!$C$10),"",'Project Data'!$C$10)</f>
        <v/>
      </c>
      <c r="E17" s="465"/>
      <c r="F17" s="465"/>
      <c r="G17" s="465"/>
      <c r="H17" s="465"/>
      <c r="I17" s="466"/>
      <c r="J17" s="467"/>
      <c r="K17" s="462" t="str" cm="1">
        <f t="array" aca="1" ref="K17" ca="1">IF(ISBLANK(J17)," ",IF(J17=500,'Efficiency Tables'!$C$40,TREND(OFFSET('Efficiency Tables'!$B$31,MATCH('ECM Data'!J17,'Efficiency Tables'!$B$32:$B$40,1),1,2,1),OFFSET('Efficiency Tables'!$B$31,MATCH('ECM Data'!J17,'Efficiency Tables'!$B$32:$B$40,1),0,2,1),'ECM Data'!J17)))</f>
        <v xml:space="preserve"> </v>
      </c>
      <c r="L17" s="467"/>
      <c r="M17" s="467"/>
      <c r="N17" s="467"/>
      <c r="O17" s="467"/>
      <c r="P17" s="471"/>
      <c r="Q17" s="465"/>
      <c r="R17" s="6" t="str">
        <f t="shared" si="6"/>
        <v xml:space="preserve"> </v>
      </c>
      <c r="S17" s="7" t="str">
        <f t="shared" si="7"/>
        <v xml:space="preserve"> </v>
      </c>
      <c r="T17" s="429" t="str">
        <f t="shared" si="8"/>
        <v xml:space="preserve"> </v>
      </c>
      <c r="U17" s="430" t="str">
        <f t="shared" si="9"/>
        <v xml:space="preserve"> </v>
      </c>
      <c r="V17" s="469">
        <v>1000</v>
      </c>
      <c r="W17" s="469">
        <v>1000</v>
      </c>
      <c r="X17" s="174">
        <f t="shared" si="5"/>
        <v>2000</v>
      </c>
      <c r="Y17" s="470"/>
      <c r="AA17" s="254" t="str">
        <f ca="1">IF(Q17=1,OFFSET('Efficiency Tables'!$B$17,MATCH('ECM Data'!O17,'Efficiency Tables'!$B$18:$B$26,0),1)," ")</f>
        <v xml:space="preserve"> </v>
      </c>
      <c r="AB17" s="255" t="e">
        <f ca="1">+P17/AA17</f>
        <v>#VALUE!</v>
      </c>
    </row>
    <row r="18" spans="2:28">
      <c r="B18" s="234">
        <v>6</v>
      </c>
      <c r="C18" s="465"/>
      <c r="D18" s="459" t="str">
        <f>IF(ISBLANK('Project Data'!$C$10),"",'Project Data'!$C$10)</f>
        <v/>
      </c>
      <c r="E18" s="465"/>
      <c r="F18" s="465"/>
      <c r="G18" s="465"/>
      <c r="H18" s="465"/>
      <c r="I18" s="466"/>
      <c r="J18" s="467"/>
      <c r="K18" s="462" t="str" cm="1">
        <f t="array" aca="1" ref="K18" ca="1">IF(ISBLANK(J18)," ",IF(J18=500,'Efficiency Tables'!$C$40,TREND(OFFSET('Efficiency Tables'!$B$31,MATCH('ECM Data'!J18,'Efficiency Tables'!$B$32:$B$40,1),1,2,1),OFFSET('Efficiency Tables'!$B$31,MATCH('ECM Data'!J18,'Efficiency Tables'!$B$32:$B$40,1),0,2,1),'ECM Data'!J18)))</f>
        <v xml:space="preserve"> </v>
      </c>
      <c r="L18" s="467"/>
      <c r="M18" s="467"/>
      <c r="N18" s="467"/>
      <c r="O18" s="467"/>
      <c r="P18" s="471"/>
      <c r="Q18" s="465"/>
      <c r="R18" s="7" t="str">
        <f t="shared" si="6"/>
        <v xml:space="preserve"> </v>
      </c>
      <c r="S18" s="7" t="str">
        <f t="shared" si="7"/>
        <v xml:space="preserve"> </v>
      </c>
      <c r="T18" s="429" t="str">
        <f t="shared" ref="T18:T62" si="10">IF(Q18=1,R18-S18," ")</f>
        <v xml:space="preserve"> </v>
      </c>
      <c r="U18" s="430" t="str">
        <f t="shared" ref="U18:U62" si="11">IF(Q18=1,T18/8760," ")</f>
        <v xml:space="preserve"> </v>
      </c>
      <c r="V18" s="469"/>
      <c r="W18" s="469"/>
      <c r="X18" s="174"/>
      <c r="Y18" s="470"/>
      <c r="AA18" s="254" t="str">
        <f ca="1">IF(Q18=1,OFFSET('Efficiency Tables'!$B$17,MATCH('ECM Data'!O18,'Efficiency Tables'!$B$18:$B$26,0),1)," ")</f>
        <v xml:space="preserve"> </v>
      </c>
      <c r="AB18" s="255" t="e">
        <f t="shared" ref="AB18:AB62" ca="1" si="12">+P18/AA18</f>
        <v>#VALUE!</v>
      </c>
    </row>
    <row r="19" spans="2:28">
      <c r="B19" s="234">
        <v>7</v>
      </c>
      <c r="C19" s="465"/>
      <c r="D19" s="459" t="str">
        <f>IF(ISBLANK('Project Data'!$C$10),"",'Project Data'!$C$10)</f>
        <v/>
      </c>
      <c r="E19" s="465"/>
      <c r="F19" s="465"/>
      <c r="G19" s="465"/>
      <c r="H19" s="465"/>
      <c r="I19" s="466"/>
      <c r="J19" s="467"/>
      <c r="K19" s="462" t="str" cm="1">
        <f t="array" aca="1" ref="K19" ca="1">IF(ISBLANK(J19)," ",IF(J19=500,'Efficiency Tables'!$C$40,TREND(OFFSET('Efficiency Tables'!$B$31,MATCH('ECM Data'!J19,'Efficiency Tables'!$B$32:$B$40,1),1,2,1),OFFSET('Efficiency Tables'!$B$31,MATCH('ECM Data'!J19,'Efficiency Tables'!$B$32:$B$40,1),0,2,1),'ECM Data'!J19)))</f>
        <v xml:space="preserve"> </v>
      </c>
      <c r="L19" s="467"/>
      <c r="M19" s="467"/>
      <c r="N19" s="467"/>
      <c r="O19" s="467"/>
      <c r="P19" s="471"/>
      <c r="Q19" s="465"/>
      <c r="R19" s="7" t="str">
        <f t="shared" si="6"/>
        <v xml:space="preserve"> </v>
      </c>
      <c r="S19" s="7" t="str">
        <f t="shared" si="7"/>
        <v xml:space="preserve"> </v>
      </c>
      <c r="T19" s="429" t="str">
        <f t="shared" si="10"/>
        <v xml:space="preserve"> </v>
      </c>
      <c r="U19" s="430" t="str">
        <f t="shared" si="11"/>
        <v xml:space="preserve"> </v>
      </c>
      <c r="V19" s="469"/>
      <c r="W19" s="469"/>
      <c r="X19" s="174"/>
      <c r="Y19" s="470"/>
      <c r="AA19" s="254" t="str">
        <f ca="1">IF(Q19=1,OFFSET('Efficiency Tables'!$B$17,MATCH('ECM Data'!O19,'Efficiency Tables'!$B$18:$B$26,0),1)," ")</f>
        <v xml:space="preserve"> </v>
      </c>
      <c r="AB19" s="255" t="e">
        <f t="shared" ca="1" si="12"/>
        <v>#VALUE!</v>
      </c>
    </row>
    <row r="20" spans="2:28">
      <c r="B20" s="234">
        <v>8</v>
      </c>
      <c r="C20" s="465"/>
      <c r="D20" s="459" t="str">
        <f>IF(ISBLANK('Project Data'!$C$10),"",'Project Data'!$C$10)</f>
        <v/>
      </c>
      <c r="E20" s="465"/>
      <c r="F20" s="465"/>
      <c r="G20" s="465"/>
      <c r="H20" s="465"/>
      <c r="I20" s="466"/>
      <c r="J20" s="467"/>
      <c r="K20" s="462" t="str" cm="1">
        <f t="array" aca="1" ref="K20" ca="1">IF(ISBLANK(J20)," ",IF(J20=500,'Efficiency Tables'!$C$40,TREND(OFFSET('Efficiency Tables'!$B$31,MATCH('ECM Data'!J20,'Efficiency Tables'!$B$32:$B$40,1),1,2,1),OFFSET('Efficiency Tables'!$B$31,MATCH('ECM Data'!J20,'Efficiency Tables'!$B$32:$B$40,1),0,2,1),'ECM Data'!J20)))</f>
        <v xml:space="preserve"> </v>
      </c>
      <c r="L20" s="467"/>
      <c r="M20" s="467"/>
      <c r="N20" s="467"/>
      <c r="O20" s="467"/>
      <c r="P20" s="471"/>
      <c r="Q20" s="465"/>
      <c r="R20" s="7" t="str">
        <f t="shared" si="6"/>
        <v xml:space="preserve"> </v>
      </c>
      <c r="S20" s="7" t="str">
        <f t="shared" si="7"/>
        <v xml:space="preserve"> </v>
      </c>
      <c r="T20" s="429" t="str">
        <f t="shared" si="10"/>
        <v xml:space="preserve"> </v>
      </c>
      <c r="U20" s="430" t="str">
        <f t="shared" si="11"/>
        <v xml:space="preserve"> </v>
      </c>
      <c r="V20" s="469"/>
      <c r="W20" s="469"/>
      <c r="X20" s="174"/>
      <c r="Y20" s="470"/>
      <c r="AA20" s="254" t="str">
        <f ca="1">IF(Q20=1,OFFSET('Efficiency Tables'!$B$17,MATCH('ECM Data'!O20,'Efficiency Tables'!$B$18:$B$26,0),1)," ")</f>
        <v xml:space="preserve"> </v>
      </c>
      <c r="AB20" s="255" t="e">
        <f t="shared" ca="1" si="12"/>
        <v>#VALUE!</v>
      </c>
    </row>
    <row r="21" spans="2:28">
      <c r="B21" s="234">
        <v>9</v>
      </c>
      <c r="C21" s="465"/>
      <c r="D21" s="459" t="str">
        <f>IF(ISBLANK('Project Data'!$C$10),"",'Project Data'!$C$10)</f>
        <v/>
      </c>
      <c r="E21" s="465"/>
      <c r="F21" s="465"/>
      <c r="G21" s="465"/>
      <c r="H21" s="465"/>
      <c r="I21" s="466"/>
      <c r="J21" s="467"/>
      <c r="K21" s="462" t="str" cm="1">
        <f t="array" aca="1" ref="K21" ca="1">IF(ISBLANK(J21)," ",IF(J21=500,'Efficiency Tables'!$C$40,TREND(OFFSET('Efficiency Tables'!$B$31,MATCH('ECM Data'!J21,'Efficiency Tables'!$B$32:$B$40,1),1,2,1),OFFSET('Efficiency Tables'!$B$31,MATCH('ECM Data'!J21,'Efficiency Tables'!$B$32:$B$40,1),0,2,1),'ECM Data'!J21)))</f>
        <v xml:space="preserve"> </v>
      </c>
      <c r="L21" s="467"/>
      <c r="M21" s="467"/>
      <c r="N21" s="467"/>
      <c r="O21" s="467"/>
      <c r="P21" s="471"/>
      <c r="Q21" s="465"/>
      <c r="R21" s="7" t="str">
        <f t="shared" si="6"/>
        <v xml:space="preserve"> </v>
      </c>
      <c r="S21" s="7" t="str">
        <f t="shared" si="7"/>
        <v xml:space="preserve"> </v>
      </c>
      <c r="T21" s="429" t="str">
        <f t="shared" si="10"/>
        <v xml:space="preserve"> </v>
      </c>
      <c r="U21" s="430" t="str">
        <f t="shared" si="11"/>
        <v xml:space="preserve"> </v>
      </c>
      <c r="V21" s="469"/>
      <c r="W21" s="469"/>
      <c r="X21" s="174"/>
      <c r="Y21" s="470"/>
      <c r="AA21" s="254" t="str">
        <f ca="1">IF(Q21=1,OFFSET('Efficiency Tables'!$B$17,MATCH('ECM Data'!O21,'Efficiency Tables'!$B$18:$B$26,0),1)," ")</f>
        <v xml:space="preserve"> </v>
      </c>
      <c r="AB21" s="255" t="e">
        <f t="shared" ca="1" si="12"/>
        <v>#VALUE!</v>
      </c>
    </row>
    <row r="22" spans="2:28">
      <c r="B22" s="234">
        <v>10</v>
      </c>
      <c r="C22" s="465"/>
      <c r="D22" s="459" t="str">
        <f>IF(ISBLANK('Project Data'!$C$10),"",'Project Data'!$C$10)</f>
        <v/>
      </c>
      <c r="E22" s="465"/>
      <c r="F22" s="465"/>
      <c r="G22" s="465"/>
      <c r="H22" s="465"/>
      <c r="I22" s="466"/>
      <c r="J22" s="467"/>
      <c r="K22" s="462" t="str" cm="1">
        <f t="array" aca="1" ref="K22" ca="1">IF(ISBLANK(J22)," ",IF(J22=500,'Efficiency Tables'!$C$40,TREND(OFFSET('Efficiency Tables'!$B$31,MATCH('ECM Data'!J22,'Efficiency Tables'!$B$32:$B$40,1),1,2,1),OFFSET('Efficiency Tables'!$B$31,MATCH('ECM Data'!J22,'Efficiency Tables'!$B$32:$B$40,1),0,2,1),'ECM Data'!J22)))</f>
        <v xml:space="preserve"> </v>
      </c>
      <c r="L22" s="467"/>
      <c r="M22" s="467"/>
      <c r="N22" s="467"/>
      <c r="O22" s="467"/>
      <c r="P22" s="471"/>
      <c r="Q22" s="465"/>
      <c r="R22" s="7" t="str">
        <f t="shared" si="6"/>
        <v xml:space="preserve"> </v>
      </c>
      <c r="S22" s="7" t="str">
        <f t="shared" si="7"/>
        <v xml:space="preserve"> </v>
      </c>
      <c r="T22" s="429" t="str">
        <f t="shared" si="10"/>
        <v xml:space="preserve"> </v>
      </c>
      <c r="U22" s="430" t="str">
        <f t="shared" si="11"/>
        <v xml:space="preserve"> </v>
      </c>
      <c r="V22" s="469"/>
      <c r="W22" s="469"/>
      <c r="X22" s="174"/>
      <c r="Y22" s="470"/>
      <c r="AA22" s="254" t="str">
        <f ca="1">IF(Q22=1,OFFSET('Efficiency Tables'!$B$17,MATCH('ECM Data'!O22,'Efficiency Tables'!$B$18:$B$26,0),1)," ")</f>
        <v xml:space="preserve"> </v>
      </c>
      <c r="AB22" s="255" t="e">
        <f t="shared" ca="1" si="12"/>
        <v>#VALUE!</v>
      </c>
    </row>
    <row r="23" spans="2:28">
      <c r="B23" s="234">
        <v>11</v>
      </c>
      <c r="C23" s="465"/>
      <c r="D23" s="459" t="str">
        <f>IF(ISBLANK('Project Data'!$C$10),"",'Project Data'!$C$10)</f>
        <v/>
      </c>
      <c r="E23" s="465"/>
      <c r="F23" s="465"/>
      <c r="G23" s="465"/>
      <c r="H23" s="465"/>
      <c r="I23" s="466"/>
      <c r="J23" s="467"/>
      <c r="K23" s="462" t="str" cm="1">
        <f t="array" aca="1" ref="K23" ca="1">IF(ISBLANK(J23)," ",IF(J23=500,'Efficiency Tables'!$C$40,TREND(OFFSET('Efficiency Tables'!$B$31,MATCH('ECM Data'!J23,'Efficiency Tables'!$B$32:$B$40,1),1,2,1),OFFSET('Efficiency Tables'!$B$31,MATCH('ECM Data'!J23,'Efficiency Tables'!$B$32:$B$40,1),0,2,1),'ECM Data'!J23)))</f>
        <v xml:space="preserve"> </v>
      </c>
      <c r="L23" s="467"/>
      <c r="M23" s="467"/>
      <c r="N23" s="467"/>
      <c r="O23" s="467"/>
      <c r="P23" s="471"/>
      <c r="Q23" s="465"/>
      <c r="R23" s="7" t="str">
        <f t="shared" si="6"/>
        <v xml:space="preserve"> </v>
      </c>
      <c r="S23" s="7" t="str">
        <f t="shared" si="7"/>
        <v xml:space="preserve"> </v>
      </c>
      <c r="T23" s="429" t="str">
        <f t="shared" si="10"/>
        <v xml:space="preserve"> </v>
      </c>
      <c r="U23" s="430" t="str">
        <f t="shared" si="11"/>
        <v xml:space="preserve"> </v>
      </c>
      <c r="V23" s="469"/>
      <c r="W23" s="469"/>
      <c r="X23" s="174"/>
      <c r="Y23" s="470"/>
      <c r="AA23" s="254" t="str">
        <f ca="1">IF(Q23=1,OFFSET('Efficiency Tables'!$B$17,MATCH('ECM Data'!O23,'Efficiency Tables'!$B$18:$B$26,0),1)," ")</f>
        <v xml:space="preserve"> </v>
      </c>
      <c r="AB23" s="255" t="e">
        <f t="shared" ca="1" si="12"/>
        <v>#VALUE!</v>
      </c>
    </row>
    <row r="24" spans="2:28">
      <c r="B24" s="234">
        <v>12</v>
      </c>
      <c r="C24" s="465"/>
      <c r="D24" s="459" t="str">
        <f>IF(ISBLANK('Project Data'!$C$10),"",'Project Data'!$C$10)</f>
        <v/>
      </c>
      <c r="E24" s="465"/>
      <c r="F24" s="465"/>
      <c r="G24" s="465"/>
      <c r="H24" s="465"/>
      <c r="I24" s="466"/>
      <c r="J24" s="467"/>
      <c r="K24" s="462" t="str" cm="1">
        <f t="array" aca="1" ref="K24" ca="1">IF(ISBLANK(J24)," ",IF(J24=500,'Efficiency Tables'!$C$40,TREND(OFFSET('Efficiency Tables'!$B$31,MATCH('ECM Data'!J24,'Efficiency Tables'!$B$32:$B$40,1),1,2,1),OFFSET('Efficiency Tables'!$B$31,MATCH('ECM Data'!J24,'Efficiency Tables'!$B$32:$B$40,1),0,2,1),'ECM Data'!J24)))</f>
        <v xml:space="preserve"> </v>
      </c>
      <c r="L24" s="467"/>
      <c r="M24" s="467"/>
      <c r="N24" s="467"/>
      <c r="O24" s="467"/>
      <c r="P24" s="471"/>
      <c r="Q24" s="465"/>
      <c r="R24" s="7" t="str">
        <f t="shared" si="6"/>
        <v xml:space="preserve"> </v>
      </c>
      <c r="S24" s="7" t="str">
        <f t="shared" si="7"/>
        <v xml:space="preserve"> </v>
      </c>
      <c r="T24" s="429" t="str">
        <f t="shared" si="10"/>
        <v xml:space="preserve"> </v>
      </c>
      <c r="U24" s="430" t="str">
        <f t="shared" si="11"/>
        <v xml:space="preserve"> </v>
      </c>
      <c r="V24" s="469"/>
      <c r="W24" s="469"/>
      <c r="X24" s="174"/>
      <c r="Y24" s="470"/>
      <c r="AA24" s="254" t="str">
        <f ca="1">IF(Q24=1,OFFSET('Efficiency Tables'!$B$17,MATCH('ECM Data'!O24,'Efficiency Tables'!$B$18:$B$26,0),1)," ")</f>
        <v xml:space="preserve"> </v>
      </c>
      <c r="AB24" s="255" t="e">
        <f t="shared" ca="1" si="12"/>
        <v>#VALUE!</v>
      </c>
    </row>
    <row r="25" spans="2:28">
      <c r="B25" s="234">
        <v>13</v>
      </c>
      <c r="C25" s="465"/>
      <c r="D25" s="459" t="str">
        <f>IF(ISBLANK('Project Data'!$C$10),"",'Project Data'!$C$10)</f>
        <v/>
      </c>
      <c r="E25" s="465"/>
      <c r="F25" s="465"/>
      <c r="G25" s="465"/>
      <c r="H25" s="465"/>
      <c r="I25" s="466"/>
      <c r="J25" s="467"/>
      <c r="K25" s="462" t="str" cm="1">
        <f t="array" aca="1" ref="K25" ca="1">IF(ISBLANK(J25)," ",IF(J25=500,'Efficiency Tables'!$C$40,TREND(OFFSET('Efficiency Tables'!$B$31,MATCH('ECM Data'!J25,'Efficiency Tables'!$B$32:$B$40,1),1,2,1),OFFSET('Efficiency Tables'!$B$31,MATCH('ECM Data'!J25,'Efficiency Tables'!$B$32:$B$40,1),0,2,1),'ECM Data'!J25)))</f>
        <v xml:space="preserve"> </v>
      </c>
      <c r="L25" s="467"/>
      <c r="M25" s="467"/>
      <c r="N25" s="467"/>
      <c r="O25" s="467"/>
      <c r="P25" s="471"/>
      <c r="Q25" s="465"/>
      <c r="R25" s="7" t="str">
        <f t="shared" si="6"/>
        <v xml:space="preserve"> </v>
      </c>
      <c r="S25" s="7" t="str">
        <f t="shared" si="7"/>
        <v xml:space="preserve"> </v>
      </c>
      <c r="T25" s="429" t="str">
        <f t="shared" si="10"/>
        <v xml:space="preserve"> </v>
      </c>
      <c r="U25" s="430" t="str">
        <f t="shared" si="11"/>
        <v xml:space="preserve"> </v>
      </c>
      <c r="V25" s="469"/>
      <c r="W25" s="469"/>
      <c r="X25" s="174"/>
      <c r="Y25" s="470"/>
      <c r="AA25" s="254" t="str">
        <f ca="1">IF(Q25=1,OFFSET('Efficiency Tables'!$B$17,MATCH('ECM Data'!O25,'Efficiency Tables'!$B$18:$B$26,0),1)," ")</f>
        <v xml:space="preserve"> </v>
      </c>
      <c r="AB25" s="255" t="e">
        <f t="shared" ca="1" si="12"/>
        <v>#VALUE!</v>
      </c>
    </row>
    <row r="26" spans="2:28">
      <c r="B26" s="234">
        <v>14</v>
      </c>
      <c r="C26" s="465"/>
      <c r="D26" s="459" t="str">
        <f>IF(ISBLANK('Project Data'!$C$10),"",'Project Data'!$C$10)</f>
        <v/>
      </c>
      <c r="E26" s="465"/>
      <c r="F26" s="465"/>
      <c r="G26" s="465"/>
      <c r="H26" s="465"/>
      <c r="I26" s="466"/>
      <c r="J26" s="467"/>
      <c r="K26" s="462" t="str" cm="1">
        <f t="array" aca="1" ref="K26" ca="1">IF(ISBLANK(J26)," ",IF(J26=500,'Efficiency Tables'!$C$40,TREND(OFFSET('Efficiency Tables'!$B$31,MATCH('ECM Data'!J26,'Efficiency Tables'!$B$32:$B$40,1),1,2,1),OFFSET('Efficiency Tables'!$B$31,MATCH('ECM Data'!J26,'Efficiency Tables'!$B$32:$B$40,1),0,2,1),'ECM Data'!J26)))</f>
        <v xml:space="preserve"> </v>
      </c>
      <c r="L26" s="467"/>
      <c r="M26" s="467"/>
      <c r="N26" s="467"/>
      <c r="O26" s="467"/>
      <c r="P26" s="471"/>
      <c r="Q26" s="465"/>
      <c r="R26" s="7" t="str">
        <f t="shared" si="6"/>
        <v xml:space="preserve"> </v>
      </c>
      <c r="S26" s="7" t="str">
        <f t="shared" si="7"/>
        <v xml:space="preserve"> </v>
      </c>
      <c r="T26" s="429" t="str">
        <f t="shared" si="10"/>
        <v xml:space="preserve"> </v>
      </c>
      <c r="U26" s="430" t="str">
        <f t="shared" si="11"/>
        <v xml:space="preserve"> </v>
      </c>
      <c r="V26" s="469"/>
      <c r="W26" s="469"/>
      <c r="X26" s="174"/>
      <c r="Y26" s="470"/>
      <c r="AA26" s="254" t="str">
        <f ca="1">IF(Q26=1,OFFSET('Efficiency Tables'!$B$17,MATCH('ECM Data'!O26,'Efficiency Tables'!$B$18:$B$26,0),1)," ")</f>
        <v xml:space="preserve"> </v>
      </c>
      <c r="AB26" s="255" t="e">
        <f t="shared" ca="1" si="12"/>
        <v>#VALUE!</v>
      </c>
    </row>
    <row r="27" spans="2:28">
      <c r="B27" s="234">
        <v>15</v>
      </c>
      <c r="C27" s="465"/>
      <c r="D27" s="459" t="str">
        <f>IF(ISBLANK('Project Data'!$C$10),"",'Project Data'!$C$10)</f>
        <v/>
      </c>
      <c r="E27" s="465"/>
      <c r="F27" s="465"/>
      <c r="G27" s="465"/>
      <c r="H27" s="465"/>
      <c r="I27" s="466"/>
      <c r="J27" s="467"/>
      <c r="K27" s="462" t="str" cm="1">
        <f t="array" aca="1" ref="K27" ca="1">IF(ISBLANK(J27)," ",IF(J27=500,'Efficiency Tables'!$C$40,TREND(OFFSET('Efficiency Tables'!$B$31,MATCH('ECM Data'!J27,'Efficiency Tables'!$B$32:$B$40,1),1,2,1),OFFSET('Efficiency Tables'!$B$31,MATCH('ECM Data'!J27,'Efficiency Tables'!$B$32:$B$40,1),0,2,1),'ECM Data'!J27)))</f>
        <v xml:space="preserve"> </v>
      </c>
      <c r="L27" s="467"/>
      <c r="M27" s="467"/>
      <c r="N27" s="467"/>
      <c r="O27" s="467"/>
      <c r="P27" s="471"/>
      <c r="Q27" s="465"/>
      <c r="R27" s="7" t="str">
        <f t="shared" si="6"/>
        <v xml:space="preserve"> </v>
      </c>
      <c r="S27" s="7" t="str">
        <f t="shared" si="7"/>
        <v xml:space="preserve"> </v>
      </c>
      <c r="T27" s="429" t="str">
        <f t="shared" si="10"/>
        <v xml:space="preserve"> </v>
      </c>
      <c r="U27" s="430" t="str">
        <f t="shared" si="11"/>
        <v xml:space="preserve"> </v>
      </c>
      <c r="V27" s="469"/>
      <c r="W27" s="469"/>
      <c r="X27" s="174"/>
      <c r="Y27" s="470"/>
      <c r="AA27" s="254" t="str">
        <f ca="1">IF(Q27=1,OFFSET('Efficiency Tables'!$B$17,MATCH('ECM Data'!O27,'Efficiency Tables'!$B$18:$B$26,0),1)," ")</f>
        <v xml:space="preserve"> </v>
      </c>
      <c r="AB27" s="255" t="e">
        <f t="shared" ca="1" si="12"/>
        <v>#VALUE!</v>
      </c>
    </row>
    <row r="28" spans="2:28">
      <c r="B28" s="234">
        <v>16</v>
      </c>
      <c r="C28" s="465"/>
      <c r="D28" s="465"/>
      <c r="E28" s="465"/>
      <c r="F28" s="465"/>
      <c r="G28" s="465"/>
      <c r="H28" s="465"/>
      <c r="I28" s="466"/>
      <c r="J28" s="467"/>
      <c r="K28" s="462" t="str" cm="1">
        <f t="array" aca="1" ref="K28" ca="1">IF(ISBLANK(J28)," ",IF(J28=500,'Efficiency Tables'!$C$40,TREND(OFFSET('Efficiency Tables'!$B$31,MATCH('ECM Data'!J28,'Efficiency Tables'!$B$32:$B$40,1),1,2,1),OFFSET('Efficiency Tables'!$B$31,MATCH('ECM Data'!J28,'Efficiency Tables'!$B$32:$B$40,1),0,2,1),'ECM Data'!J28)))</f>
        <v xml:space="preserve"> </v>
      </c>
      <c r="L28" s="467"/>
      <c r="M28" s="467"/>
      <c r="N28" s="467"/>
      <c r="O28" s="467"/>
      <c r="P28" s="471"/>
      <c r="Q28" s="465"/>
      <c r="R28" s="7" t="str">
        <f t="shared" si="6"/>
        <v xml:space="preserve"> </v>
      </c>
      <c r="S28" s="7" t="str">
        <f t="shared" si="7"/>
        <v xml:space="preserve"> </v>
      </c>
      <c r="T28" s="429" t="str">
        <f t="shared" si="10"/>
        <v xml:space="preserve"> </v>
      </c>
      <c r="U28" s="430" t="str">
        <f t="shared" si="11"/>
        <v xml:space="preserve"> </v>
      </c>
      <c r="V28" s="469"/>
      <c r="W28" s="469"/>
      <c r="X28" s="174"/>
      <c r="Y28" s="470"/>
      <c r="AA28" s="254" t="str">
        <f ca="1">IF(Q28=1,OFFSET('Efficiency Tables'!$B$17,MATCH('ECM Data'!O28,'Efficiency Tables'!$B$18:$B$26,0),1)," ")</f>
        <v xml:space="preserve"> </v>
      </c>
      <c r="AB28" s="255" t="e">
        <f t="shared" ca="1" si="12"/>
        <v>#VALUE!</v>
      </c>
    </row>
    <row r="29" spans="2:28">
      <c r="B29" s="234">
        <v>17</v>
      </c>
      <c r="C29" s="465"/>
      <c r="D29" s="465"/>
      <c r="E29" s="465"/>
      <c r="F29" s="465"/>
      <c r="G29" s="465"/>
      <c r="H29" s="465"/>
      <c r="I29" s="466"/>
      <c r="J29" s="467"/>
      <c r="K29" s="462" t="str" cm="1">
        <f t="array" aca="1" ref="K29" ca="1">IF(ISBLANK(J29)," ",IF(J29=500,'Efficiency Tables'!$C$40,TREND(OFFSET('Efficiency Tables'!$B$31,MATCH('ECM Data'!J29,'Efficiency Tables'!$B$32:$B$40,1),1,2,1),OFFSET('Efficiency Tables'!$B$31,MATCH('ECM Data'!J29,'Efficiency Tables'!$B$32:$B$40,1),0,2,1),'ECM Data'!J29)))</f>
        <v xml:space="preserve"> </v>
      </c>
      <c r="L29" s="467"/>
      <c r="M29" s="467"/>
      <c r="N29" s="467"/>
      <c r="O29" s="467"/>
      <c r="P29" s="471"/>
      <c r="Q29" s="465"/>
      <c r="R29" s="7" t="str">
        <f t="shared" si="6"/>
        <v xml:space="preserve"> </v>
      </c>
      <c r="S29" s="7" t="str">
        <f t="shared" si="7"/>
        <v xml:space="preserve"> </v>
      </c>
      <c r="T29" s="429" t="str">
        <f t="shared" si="10"/>
        <v xml:space="preserve"> </v>
      </c>
      <c r="U29" s="430" t="str">
        <f t="shared" si="11"/>
        <v xml:space="preserve"> </v>
      </c>
      <c r="V29" s="469"/>
      <c r="W29" s="469"/>
      <c r="X29" s="174"/>
      <c r="Y29" s="470"/>
      <c r="AA29" s="254" t="str">
        <f ca="1">IF(Q29=1,OFFSET('Efficiency Tables'!$B$17,MATCH('ECM Data'!O29,'Efficiency Tables'!$B$18:$B$26,0),1)," ")</f>
        <v xml:space="preserve"> </v>
      </c>
      <c r="AB29" s="255" t="e">
        <f t="shared" ca="1" si="12"/>
        <v>#VALUE!</v>
      </c>
    </row>
    <row r="30" spans="2:28">
      <c r="B30" s="234">
        <v>18</v>
      </c>
      <c r="C30" s="465"/>
      <c r="D30" s="465"/>
      <c r="E30" s="465"/>
      <c r="F30" s="465"/>
      <c r="G30" s="465"/>
      <c r="H30" s="465"/>
      <c r="I30" s="466"/>
      <c r="J30" s="467"/>
      <c r="K30" s="462" t="str" cm="1">
        <f t="array" aca="1" ref="K30" ca="1">IF(ISBLANK(J30)," ",IF(J30=500,'Efficiency Tables'!$C$40,TREND(OFFSET('Efficiency Tables'!$B$31,MATCH('ECM Data'!J30,'Efficiency Tables'!$B$32:$B$40,1),1,2,1),OFFSET('Efficiency Tables'!$B$31,MATCH('ECM Data'!J30,'Efficiency Tables'!$B$32:$B$40,1),0,2,1),'ECM Data'!J30)))</f>
        <v xml:space="preserve"> </v>
      </c>
      <c r="L30" s="467"/>
      <c r="M30" s="467"/>
      <c r="N30" s="467"/>
      <c r="O30" s="467"/>
      <c r="P30" s="471"/>
      <c r="Q30" s="465"/>
      <c r="R30" s="7" t="str">
        <f t="shared" si="6"/>
        <v xml:space="preserve"> </v>
      </c>
      <c r="S30" s="7" t="str">
        <f t="shared" si="7"/>
        <v xml:space="preserve"> </v>
      </c>
      <c r="T30" s="429" t="str">
        <f t="shared" si="10"/>
        <v xml:space="preserve"> </v>
      </c>
      <c r="U30" s="430" t="str">
        <f t="shared" si="11"/>
        <v xml:space="preserve"> </v>
      </c>
      <c r="V30" s="469"/>
      <c r="W30" s="469"/>
      <c r="X30" s="174"/>
      <c r="Y30" s="470"/>
      <c r="AA30" s="254" t="str">
        <f ca="1">IF(Q30=1,OFFSET('Efficiency Tables'!$B$17,MATCH('ECM Data'!O30,'Efficiency Tables'!$B$18:$B$26,0),1)," ")</f>
        <v xml:space="preserve"> </v>
      </c>
      <c r="AB30" s="255" t="e">
        <f t="shared" ca="1" si="12"/>
        <v>#VALUE!</v>
      </c>
    </row>
    <row r="31" spans="2:28">
      <c r="B31" s="234">
        <v>19</v>
      </c>
      <c r="C31" s="465"/>
      <c r="D31" s="465"/>
      <c r="E31" s="465"/>
      <c r="F31" s="465"/>
      <c r="G31" s="465"/>
      <c r="H31" s="465"/>
      <c r="I31" s="466"/>
      <c r="J31" s="467"/>
      <c r="K31" s="462" t="str" cm="1">
        <f t="array" aca="1" ref="K31" ca="1">IF(ISBLANK(J31)," ",IF(J31=500,'Efficiency Tables'!$C$40,TREND(OFFSET('Efficiency Tables'!$B$31,MATCH('ECM Data'!J31,'Efficiency Tables'!$B$32:$B$40,1),1,2,1),OFFSET('Efficiency Tables'!$B$31,MATCH('ECM Data'!J31,'Efficiency Tables'!$B$32:$B$40,1),0,2,1),'ECM Data'!J31)))</f>
        <v xml:space="preserve"> </v>
      </c>
      <c r="L31" s="467"/>
      <c r="M31" s="467"/>
      <c r="N31" s="467"/>
      <c r="O31" s="467"/>
      <c r="P31" s="471"/>
      <c r="Q31" s="465"/>
      <c r="R31" s="7" t="str">
        <f t="shared" si="6"/>
        <v xml:space="preserve"> </v>
      </c>
      <c r="S31" s="7" t="str">
        <f t="shared" si="7"/>
        <v xml:space="preserve"> </v>
      </c>
      <c r="T31" s="429" t="str">
        <f t="shared" si="10"/>
        <v xml:space="preserve"> </v>
      </c>
      <c r="U31" s="430" t="str">
        <f t="shared" si="11"/>
        <v xml:space="preserve"> </v>
      </c>
      <c r="V31" s="469"/>
      <c r="W31" s="469"/>
      <c r="X31" s="174"/>
      <c r="Y31" s="470"/>
      <c r="AA31" s="254" t="str">
        <f ca="1">IF(Q31=1,OFFSET('Efficiency Tables'!$B$17,MATCH('ECM Data'!O31,'Efficiency Tables'!$B$18:$B$26,0),1)," ")</f>
        <v xml:space="preserve"> </v>
      </c>
      <c r="AB31" s="255" t="e">
        <f t="shared" ca="1" si="12"/>
        <v>#VALUE!</v>
      </c>
    </row>
    <row r="32" spans="2:28">
      <c r="B32" s="234">
        <v>20</v>
      </c>
      <c r="C32" s="465"/>
      <c r="D32" s="465"/>
      <c r="E32" s="465"/>
      <c r="F32" s="465"/>
      <c r="G32" s="465"/>
      <c r="H32" s="465"/>
      <c r="I32" s="466"/>
      <c r="J32" s="467"/>
      <c r="K32" s="462" t="str" cm="1">
        <f t="array" aca="1" ref="K32" ca="1">IF(ISBLANK(J32)," ",IF(J32=500,'Efficiency Tables'!$C$40,TREND(OFFSET('Efficiency Tables'!$B$31,MATCH('ECM Data'!J32,'Efficiency Tables'!$B$32:$B$40,1),1,2,1),OFFSET('Efficiency Tables'!$B$31,MATCH('ECM Data'!J32,'Efficiency Tables'!$B$32:$B$40,1),0,2,1),'ECM Data'!J32)))</f>
        <v xml:space="preserve"> </v>
      </c>
      <c r="L32" s="467"/>
      <c r="M32" s="467"/>
      <c r="N32" s="467"/>
      <c r="O32" s="467"/>
      <c r="P32" s="471"/>
      <c r="Q32" s="465"/>
      <c r="R32" s="7" t="str">
        <f t="shared" si="6"/>
        <v xml:space="preserve"> </v>
      </c>
      <c r="S32" s="7" t="str">
        <f t="shared" si="7"/>
        <v xml:space="preserve"> </v>
      </c>
      <c r="T32" s="429" t="str">
        <f t="shared" si="10"/>
        <v xml:space="preserve"> </v>
      </c>
      <c r="U32" s="430" t="str">
        <f t="shared" si="11"/>
        <v xml:space="preserve"> </v>
      </c>
      <c r="V32" s="469"/>
      <c r="W32" s="469"/>
      <c r="X32" s="174"/>
      <c r="Y32" s="470"/>
      <c r="AA32" s="254" t="str">
        <f ca="1">IF(Q32=1,OFFSET('Efficiency Tables'!$B$17,MATCH('ECM Data'!O32,'Efficiency Tables'!$B$18:$B$26,0),1)," ")</f>
        <v xml:space="preserve"> </v>
      </c>
      <c r="AB32" s="255" t="e">
        <f t="shared" ca="1" si="12"/>
        <v>#VALUE!</v>
      </c>
    </row>
    <row r="33" spans="2:28">
      <c r="B33" s="234">
        <v>21</v>
      </c>
      <c r="C33" s="465"/>
      <c r="D33" s="465"/>
      <c r="E33" s="465"/>
      <c r="F33" s="465"/>
      <c r="G33" s="465"/>
      <c r="H33" s="465"/>
      <c r="I33" s="466"/>
      <c r="J33" s="467"/>
      <c r="K33" s="462" t="str" cm="1">
        <f t="array" aca="1" ref="K33" ca="1">IF(ISBLANK(J33)," ",IF(J33=500,'Efficiency Tables'!$C$40,TREND(OFFSET('Efficiency Tables'!$B$31,MATCH('ECM Data'!J33,'Efficiency Tables'!$B$32:$B$40,1),1,2,1),OFFSET('Efficiency Tables'!$B$31,MATCH('ECM Data'!J33,'Efficiency Tables'!$B$32:$B$40,1),0,2,1),'ECM Data'!J33)))</f>
        <v xml:space="preserve"> </v>
      </c>
      <c r="L33" s="467"/>
      <c r="M33" s="467"/>
      <c r="N33" s="467"/>
      <c r="O33" s="467"/>
      <c r="P33" s="471"/>
      <c r="Q33" s="465"/>
      <c r="R33" s="7" t="str">
        <f t="shared" si="6"/>
        <v xml:space="preserve"> </v>
      </c>
      <c r="S33" s="7" t="str">
        <f t="shared" si="7"/>
        <v xml:space="preserve"> </v>
      </c>
      <c r="T33" s="429" t="str">
        <f t="shared" si="10"/>
        <v xml:space="preserve"> </v>
      </c>
      <c r="U33" s="430" t="str">
        <f t="shared" si="11"/>
        <v xml:space="preserve"> </v>
      </c>
      <c r="V33" s="469"/>
      <c r="W33" s="469"/>
      <c r="X33" s="174"/>
      <c r="Y33" s="470"/>
      <c r="AA33" s="254" t="str">
        <f ca="1">IF(Q33=1,OFFSET('Efficiency Tables'!$B$17,MATCH('ECM Data'!O33,'Efficiency Tables'!$B$18:$B$26,0),1)," ")</f>
        <v xml:space="preserve"> </v>
      </c>
      <c r="AB33" s="255" t="e">
        <f t="shared" ca="1" si="12"/>
        <v>#VALUE!</v>
      </c>
    </row>
    <row r="34" spans="2:28">
      <c r="B34" s="234">
        <v>22</v>
      </c>
      <c r="C34" s="465"/>
      <c r="D34" s="465"/>
      <c r="E34" s="465"/>
      <c r="F34" s="465"/>
      <c r="G34" s="465"/>
      <c r="H34" s="465"/>
      <c r="I34" s="466"/>
      <c r="J34" s="467"/>
      <c r="K34" s="462" t="str" cm="1">
        <f t="array" aca="1" ref="K34" ca="1">IF(ISBLANK(J34)," ",IF(J34=500,'Efficiency Tables'!$C$40,TREND(OFFSET('Efficiency Tables'!$B$31,MATCH('ECM Data'!J34,'Efficiency Tables'!$B$32:$B$40,1),1,2,1),OFFSET('Efficiency Tables'!$B$31,MATCH('ECM Data'!J34,'Efficiency Tables'!$B$32:$B$40,1),0,2,1),'ECM Data'!J34)))</f>
        <v xml:space="preserve"> </v>
      </c>
      <c r="L34" s="467"/>
      <c r="M34" s="467"/>
      <c r="N34" s="467"/>
      <c r="O34" s="467"/>
      <c r="P34" s="471"/>
      <c r="Q34" s="465"/>
      <c r="R34" s="7" t="str">
        <f t="shared" si="6"/>
        <v xml:space="preserve"> </v>
      </c>
      <c r="S34" s="7" t="str">
        <f t="shared" si="7"/>
        <v xml:space="preserve"> </v>
      </c>
      <c r="T34" s="429" t="str">
        <f t="shared" si="10"/>
        <v xml:space="preserve"> </v>
      </c>
      <c r="U34" s="430" t="str">
        <f t="shared" si="11"/>
        <v xml:space="preserve"> </v>
      </c>
      <c r="V34" s="469"/>
      <c r="W34" s="469"/>
      <c r="X34" s="174"/>
      <c r="Y34" s="470"/>
      <c r="AA34" s="254" t="str">
        <f ca="1">IF(Q34=1,OFFSET('Efficiency Tables'!$B$17,MATCH('ECM Data'!O34,'Efficiency Tables'!$B$18:$B$26,0),1)," ")</f>
        <v xml:space="preserve"> </v>
      </c>
      <c r="AB34" s="255" t="e">
        <f t="shared" ca="1" si="12"/>
        <v>#VALUE!</v>
      </c>
    </row>
    <row r="35" spans="2:28">
      <c r="B35" s="234">
        <v>23</v>
      </c>
      <c r="C35" s="465"/>
      <c r="D35" s="465"/>
      <c r="E35" s="465"/>
      <c r="F35" s="465"/>
      <c r="G35" s="465"/>
      <c r="H35" s="465"/>
      <c r="I35" s="466"/>
      <c r="J35" s="467"/>
      <c r="K35" s="462" t="str" cm="1">
        <f t="array" aca="1" ref="K35" ca="1">IF(ISBLANK(J35)," ",IF(J35=500,'Efficiency Tables'!$C$40,TREND(OFFSET('Efficiency Tables'!$B$31,MATCH('ECM Data'!J35,'Efficiency Tables'!$B$32:$B$40,1),1,2,1),OFFSET('Efficiency Tables'!$B$31,MATCH('ECM Data'!J35,'Efficiency Tables'!$B$32:$B$40,1),0,2,1),'ECM Data'!J35)))</f>
        <v xml:space="preserve"> </v>
      </c>
      <c r="L35" s="467"/>
      <c r="M35" s="467"/>
      <c r="N35" s="467"/>
      <c r="O35" s="467"/>
      <c r="P35" s="471"/>
      <c r="Q35" s="465"/>
      <c r="R35" s="7" t="str">
        <f t="shared" si="6"/>
        <v xml:space="preserve"> </v>
      </c>
      <c r="S35" s="7" t="str">
        <f t="shared" si="7"/>
        <v xml:space="preserve"> </v>
      </c>
      <c r="T35" s="429" t="str">
        <f t="shared" si="10"/>
        <v xml:space="preserve"> </v>
      </c>
      <c r="U35" s="430" t="str">
        <f t="shared" si="11"/>
        <v xml:space="preserve"> </v>
      </c>
      <c r="V35" s="469"/>
      <c r="W35" s="469"/>
      <c r="X35" s="174"/>
      <c r="Y35" s="470"/>
      <c r="AA35" s="254" t="str">
        <f ca="1">IF(Q35=1,OFFSET('Efficiency Tables'!$B$17,MATCH('ECM Data'!O35,'Efficiency Tables'!$B$18:$B$26,0),1)," ")</f>
        <v xml:space="preserve"> </v>
      </c>
      <c r="AB35" s="255" t="e">
        <f t="shared" ca="1" si="12"/>
        <v>#VALUE!</v>
      </c>
    </row>
    <row r="36" spans="2:28">
      <c r="B36" s="234">
        <v>24</v>
      </c>
      <c r="C36" s="465"/>
      <c r="D36" s="465"/>
      <c r="E36" s="465"/>
      <c r="F36" s="465"/>
      <c r="G36" s="465"/>
      <c r="H36" s="465"/>
      <c r="I36" s="466"/>
      <c r="J36" s="467"/>
      <c r="K36" s="462" t="str" cm="1">
        <f t="array" aca="1" ref="K36" ca="1">IF(ISBLANK(J36)," ",IF(J36=500,'Efficiency Tables'!$C$40,TREND(OFFSET('Efficiency Tables'!$B$31,MATCH('ECM Data'!J36,'Efficiency Tables'!$B$32:$B$40,1),1,2,1),OFFSET('Efficiency Tables'!$B$31,MATCH('ECM Data'!J36,'Efficiency Tables'!$B$32:$B$40,1),0,2,1),'ECM Data'!J36)))</f>
        <v xml:space="preserve"> </v>
      </c>
      <c r="L36" s="467"/>
      <c r="M36" s="467"/>
      <c r="N36" s="467"/>
      <c r="O36" s="467"/>
      <c r="P36" s="471"/>
      <c r="Q36" s="465"/>
      <c r="R36" s="7" t="str">
        <f t="shared" si="6"/>
        <v xml:space="preserve"> </v>
      </c>
      <c r="S36" s="7" t="str">
        <f t="shared" si="7"/>
        <v xml:space="preserve"> </v>
      </c>
      <c r="T36" s="429" t="str">
        <f t="shared" si="10"/>
        <v xml:space="preserve"> </v>
      </c>
      <c r="U36" s="430" t="str">
        <f t="shared" si="11"/>
        <v xml:space="preserve"> </v>
      </c>
      <c r="V36" s="469"/>
      <c r="W36" s="469"/>
      <c r="X36" s="174"/>
      <c r="Y36" s="470"/>
      <c r="AA36" s="254" t="str">
        <f ca="1">IF(Q36=1,OFFSET('Efficiency Tables'!$B$17,MATCH('ECM Data'!O36,'Efficiency Tables'!$B$18:$B$26,0),1)," ")</f>
        <v xml:space="preserve"> </v>
      </c>
      <c r="AB36" s="255" t="e">
        <f t="shared" ca="1" si="12"/>
        <v>#VALUE!</v>
      </c>
    </row>
    <row r="37" spans="2:28">
      <c r="B37" s="234">
        <v>25</v>
      </c>
      <c r="C37" s="465"/>
      <c r="D37" s="465"/>
      <c r="E37" s="465"/>
      <c r="F37" s="465"/>
      <c r="G37" s="465"/>
      <c r="H37" s="465"/>
      <c r="I37" s="466"/>
      <c r="J37" s="467"/>
      <c r="K37" s="462" t="str" cm="1">
        <f t="array" aca="1" ref="K37" ca="1">IF(ISBLANK(J37)," ",IF(J37=500,'Efficiency Tables'!$C$40,TREND(OFFSET('Efficiency Tables'!$B$31,MATCH('ECM Data'!J37,'Efficiency Tables'!$B$32:$B$40,1),1,2,1),OFFSET('Efficiency Tables'!$B$31,MATCH('ECM Data'!J37,'Efficiency Tables'!$B$32:$B$40,1),0,2,1),'ECM Data'!J37)))</f>
        <v xml:space="preserve"> </v>
      </c>
      <c r="L37" s="467"/>
      <c r="M37" s="467"/>
      <c r="N37" s="467"/>
      <c r="O37" s="467"/>
      <c r="P37" s="471"/>
      <c r="Q37" s="465"/>
      <c r="R37" s="7" t="str">
        <f t="shared" si="6"/>
        <v xml:space="preserve"> </v>
      </c>
      <c r="S37" s="7" t="str">
        <f t="shared" si="7"/>
        <v xml:space="preserve"> </v>
      </c>
      <c r="T37" s="429" t="str">
        <f t="shared" si="10"/>
        <v xml:space="preserve"> </v>
      </c>
      <c r="U37" s="430" t="str">
        <f t="shared" si="11"/>
        <v xml:space="preserve"> </v>
      </c>
      <c r="V37" s="469"/>
      <c r="W37" s="469"/>
      <c r="X37" s="174"/>
      <c r="Y37" s="470"/>
      <c r="AA37" s="254" t="str">
        <f ca="1">IF(Q37=1,OFFSET('Efficiency Tables'!$B$17,MATCH('ECM Data'!O37,'Efficiency Tables'!$B$18:$B$26,0),1)," ")</f>
        <v xml:space="preserve"> </v>
      </c>
      <c r="AB37" s="255" t="e">
        <f t="shared" ca="1" si="12"/>
        <v>#VALUE!</v>
      </c>
    </row>
    <row r="38" spans="2:28">
      <c r="B38" s="234">
        <v>26</v>
      </c>
      <c r="C38" s="465"/>
      <c r="D38" s="465"/>
      <c r="E38" s="465"/>
      <c r="F38" s="465"/>
      <c r="G38" s="465"/>
      <c r="H38" s="465"/>
      <c r="I38" s="466"/>
      <c r="J38" s="467"/>
      <c r="K38" s="462" t="str" cm="1">
        <f t="array" aca="1" ref="K38" ca="1">IF(ISBLANK(J38)," ",IF(J38=500,'Efficiency Tables'!$C$40,TREND(OFFSET('Efficiency Tables'!$B$31,MATCH('ECM Data'!J38,'Efficiency Tables'!$B$32:$B$40,1),1,2,1),OFFSET('Efficiency Tables'!$B$31,MATCH('ECM Data'!J38,'Efficiency Tables'!$B$32:$B$40,1),0,2,1),'ECM Data'!J38)))</f>
        <v xml:space="preserve"> </v>
      </c>
      <c r="L38" s="467"/>
      <c r="M38" s="467"/>
      <c r="N38" s="467"/>
      <c r="O38" s="467"/>
      <c r="P38" s="471"/>
      <c r="Q38" s="465"/>
      <c r="R38" s="7" t="str">
        <f t="shared" si="6"/>
        <v xml:space="preserve"> </v>
      </c>
      <c r="S38" s="7" t="str">
        <f t="shared" si="7"/>
        <v xml:space="preserve"> </v>
      </c>
      <c r="T38" s="429" t="str">
        <f t="shared" si="10"/>
        <v xml:space="preserve"> </v>
      </c>
      <c r="U38" s="430" t="str">
        <f t="shared" si="11"/>
        <v xml:space="preserve"> </v>
      </c>
      <c r="V38" s="469"/>
      <c r="W38" s="469"/>
      <c r="X38" s="174"/>
      <c r="Y38" s="470"/>
      <c r="AA38" s="254" t="str">
        <f ca="1">IF(Q38=1,OFFSET('Efficiency Tables'!$B$17,MATCH('ECM Data'!O38,'Efficiency Tables'!$B$18:$B$26,0),1)," ")</f>
        <v xml:space="preserve"> </v>
      </c>
      <c r="AB38" s="255" t="e">
        <f t="shared" ca="1" si="12"/>
        <v>#VALUE!</v>
      </c>
    </row>
    <row r="39" spans="2:28">
      <c r="B39" s="234">
        <v>27</v>
      </c>
      <c r="C39" s="465"/>
      <c r="D39" s="465"/>
      <c r="E39" s="465"/>
      <c r="F39" s="465"/>
      <c r="G39" s="465"/>
      <c r="H39" s="465"/>
      <c r="I39" s="466"/>
      <c r="J39" s="467"/>
      <c r="K39" s="462" t="str" cm="1">
        <f t="array" aca="1" ref="K39" ca="1">IF(ISBLANK(J39)," ",IF(J39=500,'Efficiency Tables'!$C$40,TREND(OFFSET('Efficiency Tables'!$B$31,MATCH('ECM Data'!J39,'Efficiency Tables'!$B$32:$B$40,1),1,2,1),OFFSET('Efficiency Tables'!$B$31,MATCH('ECM Data'!J39,'Efficiency Tables'!$B$32:$B$40,1),0,2,1),'ECM Data'!J39)))</f>
        <v xml:space="preserve"> </v>
      </c>
      <c r="L39" s="467"/>
      <c r="M39" s="467"/>
      <c r="N39" s="467"/>
      <c r="O39" s="467"/>
      <c r="P39" s="471"/>
      <c r="Q39" s="465"/>
      <c r="R39" s="7" t="str">
        <f t="shared" si="6"/>
        <v xml:space="preserve"> </v>
      </c>
      <c r="S39" s="7" t="str">
        <f t="shared" si="7"/>
        <v xml:space="preserve"> </v>
      </c>
      <c r="T39" s="429" t="str">
        <f t="shared" si="10"/>
        <v xml:space="preserve"> </v>
      </c>
      <c r="U39" s="430" t="str">
        <f t="shared" si="11"/>
        <v xml:space="preserve"> </v>
      </c>
      <c r="V39" s="469"/>
      <c r="W39" s="469"/>
      <c r="X39" s="174"/>
      <c r="Y39" s="470"/>
      <c r="AA39" s="254" t="str">
        <f ca="1">IF(Q39=1,OFFSET('Efficiency Tables'!$B$17,MATCH('ECM Data'!O39,'Efficiency Tables'!$B$18:$B$26,0),1)," ")</f>
        <v xml:space="preserve"> </v>
      </c>
      <c r="AB39" s="255" t="e">
        <f t="shared" ca="1" si="12"/>
        <v>#VALUE!</v>
      </c>
    </row>
    <row r="40" spans="2:28">
      <c r="B40" s="234">
        <v>28</v>
      </c>
      <c r="C40" s="465"/>
      <c r="D40" s="465"/>
      <c r="E40" s="465"/>
      <c r="F40" s="465"/>
      <c r="G40" s="465"/>
      <c r="H40" s="465"/>
      <c r="I40" s="466"/>
      <c r="J40" s="467"/>
      <c r="K40" s="462" t="str" cm="1">
        <f t="array" aca="1" ref="K40" ca="1">IF(ISBLANK(J40)," ",IF(J40=500,'Efficiency Tables'!$C$40,TREND(OFFSET('Efficiency Tables'!$B$31,MATCH('ECM Data'!J40,'Efficiency Tables'!$B$32:$B$40,1),1,2,1),OFFSET('Efficiency Tables'!$B$31,MATCH('ECM Data'!J40,'Efficiency Tables'!$B$32:$B$40,1),0,2,1),'ECM Data'!J40)))</f>
        <v xml:space="preserve"> </v>
      </c>
      <c r="L40" s="467"/>
      <c r="M40" s="467"/>
      <c r="N40" s="467"/>
      <c r="O40" s="467"/>
      <c r="P40" s="471"/>
      <c r="Q40" s="465"/>
      <c r="R40" s="7" t="str">
        <f t="shared" si="6"/>
        <v xml:space="preserve"> </v>
      </c>
      <c r="S40" s="7" t="str">
        <f t="shared" si="7"/>
        <v xml:space="preserve"> </v>
      </c>
      <c r="T40" s="429" t="str">
        <f t="shared" si="10"/>
        <v xml:space="preserve"> </v>
      </c>
      <c r="U40" s="430" t="str">
        <f t="shared" si="11"/>
        <v xml:space="preserve"> </v>
      </c>
      <c r="V40" s="469"/>
      <c r="W40" s="469"/>
      <c r="X40" s="174"/>
      <c r="Y40" s="470"/>
      <c r="AA40" s="254" t="str">
        <f ca="1">IF(Q40=1,OFFSET('Efficiency Tables'!$B$17,MATCH('ECM Data'!O40,'Efficiency Tables'!$B$18:$B$26,0),1)," ")</f>
        <v xml:space="preserve"> </v>
      </c>
      <c r="AB40" s="255" t="e">
        <f t="shared" ca="1" si="12"/>
        <v>#VALUE!</v>
      </c>
    </row>
    <row r="41" spans="2:28">
      <c r="B41" s="234">
        <v>29</v>
      </c>
      <c r="C41" s="465"/>
      <c r="D41" s="465"/>
      <c r="E41" s="465"/>
      <c r="F41" s="465"/>
      <c r="G41" s="465"/>
      <c r="H41" s="465"/>
      <c r="I41" s="466"/>
      <c r="J41" s="467"/>
      <c r="K41" s="462" t="str" cm="1">
        <f t="array" aca="1" ref="K41" ca="1">IF(ISBLANK(J41)," ",IF(J41=500,'Efficiency Tables'!$C$40,TREND(OFFSET('Efficiency Tables'!$B$31,MATCH('ECM Data'!J41,'Efficiency Tables'!$B$32:$B$40,1),1,2,1),OFFSET('Efficiency Tables'!$B$31,MATCH('ECM Data'!J41,'Efficiency Tables'!$B$32:$B$40,1),0,2,1),'ECM Data'!J41)))</f>
        <v xml:space="preserve"> </v>
      </c>
      <c r="L41" s="467"/>
      <c r="M41" s="467"/>
      <c r="N41" s="467"/>
      <c r="O41" s="467"/>
      <c r="P41" s="471"/>
      <c r="Q41" s="465"/>
      <c r="R41" s="7" t="str">
        <f t="shared" si="6"/>
        <v xml:space="preserve"> </v>
      </c>
      <c r="S41" s="7" t="str">
        <f t="shared" si="7"/>
        <v xml:space="preserve"> </v>
      </c>
      <c r="T41" s="429" t="str">
        <f t="shared" si="10"/>
        <v xml:space="preserve"> </v>
      </c>
      <c r="U41" s="430" t="str">
        <f t="shared" si="11"/>
        <v xml:space="preserve"> </v>
      </c>
      <c r="V41" s="469"/>
      <c r="W41" s="469"/>
      <c r="X41" s="174"/>
      <c r="Y41" s="470"/>
      <c r="AA41" s="254" t="str">
        <f ca="1">IF(Q41=1,OFFSET('Efficiency Tables'!$B$17,MATCH('ECM Data'!O41,'Efficiency Tables'!$B$18:$B$26,0),1)," ")</f>
        <v xml:space="preserve"> </v>
      </c>
      <c r="AB41" s="255" t="e">
        <f t="shared" ca="1" si="12"/>
        <v>#VALUE!</v>
      </c>
    </row>
    <row r="42" spans="2:28">
      <c r="B42" s="234">
        <v>30</v>
      </c>
      <c r="C42" s="465"/>
      <c r="D42" s="465"/>
      <c r="E42" s="465"/>
      <c r="F42" s="465"/>
      <c r="G42" s="465"/>
      <c r="H42" s="465"/>
      <c r="I42" s="466"/>
      <c r="J42" s="467"/>
      <c r="K42" s="462" t="str" cm="1">
        <f t="array" aca="1" ref="K42" ca="1">IF(ISBLANK(J42)," ",IF(J42=500,'Efficiency Tables'!$C$40,TREND(OFFSET('Efficiency Tables'!$B$31,MATCH('ECM Data'!J42,'Efficiency Tables'!$B$32:$B$40,1),1,2,1),OFFSET('Efficiency Tables'!$B$31,MATCH('ECM Data'!J42,'Efficiency Tables'!$B$32:$B$40,1),0,2,1),'ECM Data'!J42)))</f>
        <v xml:space="preserve"> </v>
      </c>
      <c r="L42" s="467"/>
      <c r="M42" s="467"/>
      <c r="N42" s="467"/>
      <c r="O42" s="467"/>
      <c r="P42" s="471"/>
      <c r="Q42" s="465"/>
      <c r="R42" s="7" t="str">
        <f t="shared" si="6"/>
        <v xml:space="preserve"> </v>
      </c>
      <c r="S42" s="7" t="str">
        <f t="shared" si="7"/>
        <v xml:space="preserve"> </v>
      </c>
      <c r="T42" s="429" t="str">
        <f t="shared" si="10"/>
        <v xml:space="preserve"> </v>
      </c>
      <c r="U42" s="430" t="str">
        <f t="shared" si="11"/>
        <v xml:space="preserve"> </v>
      </c>
      <c r="V42" s="469"/>
      <c r="W42" s="469"/>
      <c r="X42" s="174"/>
      <c r="Y42" s="470"/>
      <c r="AA42" s="254" t="str">
        <f ca="1">IF(Q42=1,OFFSET('Efficiency Tables'!$B$17,MATCH('ECM Data'!O42,'Efficiency Tables'!$B$18:$B$26,0),1)," ")</f>
        <v xml:space="preserve"> </v>
      </c>
      <c r="AB42" s="255" t="e">
        <f t="shared" ca="1" si="12"/>
        <v>#VALUE!</v>
      </c>
    </row>
    <row r="43" spans="2:28">
      <c r="B43" s="234">
        <v>31</v>
      </c>
      <c r="C43" s="465"/>
      <c r="D43" s="465"/>
      <c r="E43" s="465"/>
      <c r="F43" s="465"/>
      <c r="G43" s="465"/>
      <c r="H43" s="465"/>
      <c r="I43" s="466"/>
      <c r="J43" s="467"/>
      <c r="K43" s="462" t="str" cm="1">
        <f t="array" aca="1" ref="K43" ca="1">IF(ISBLANK(J43)," ",IF(J43=500,'Efficiency Tables'!$C$40,TREND(OFFSET('Efficiency Tables'!$B$31,MATCH('ECM Data'!J43,'Efficiency Tables'!$B$32:$B$40,1),1,2,1),OFFSET('Efficiency Tables'!$B$31,MATCH('ECM Data'!J43,'Efficiency Tables'!$B$32:$B$40,1),0,2,1),'ECM Data'!J43)))</f>
        <v xml:space="preserve"> </v>
      </c>
      <c r="L43" s="467"/>
      <c r="M43" s="467"/>
      <c r="N43" s="467"/>
      <c r="O43" s="467"/>
      <c r="P43" s="471"/>
      <c r="Q43" s="465"/>
      <c r="R43" s="7" t="str">
        <f t="shared" si="6"/>
        <v xml:space="preserve"> </v>
      </c>
      <c r="S43" s="7" t="str">
        <f t="shared" si="7"/>
        <v xml:space="preserve"> </v>
      </c>
      <c r="T43" s="429" t="str">
        <f t="shared" si="10"/>
        <v xml:space="preserve"> </v>
      </c>
      <c r="U43" s="430" t="str">
        <f t="shared" si="11"/>
        <v xml:space="preserve"> </v>
      </c>
      <c r="V43" s="469"/>
      <c r="W43" s="469"/>
      <c r="X43" s="174"/>
      <c r="Y43" s="470"/>
      <c r="AA43" s="254" t="str">
        <f ca="1">IF(Q43=1,OFFSET('Efficiency Tables'!$B$17,MATCH('ECM Data'!O43,'Efficiency Tables'!$B$18:$B$26,0),1)," ")</f>
        <v xml:space="preserve"> </v>
      </c>
      <c r="AB43" s="255" t="e">
        <f t="shared" ca="1" si="12"/>
        <v>#VALUE!</v>
      </c>
    </row>
    <row r="44" spans="2:28">
      <c r="B44" s="234">
        <v>32</v>
      </c>
      <c r="C44" s="465"/>
      <c r="D44" s="465"/>
      <c r="E44" s="465"/>
      <c r="F44" s="465"/>
      <c r="G44" s="465"/>
      <c r="H44" s="465"/>
      <c r="I44" s="466"/>
      <c r="J44" s="467"/>
      <c r="K44" s="462" t="str" cm="1">
        <f t="array" aca="1" ref="K44" ca="1">IF(ISBLANK(J44)," ",IF(J44=500,'Efficiency Tables'!$C$40,TREND(OFFSET('Efficiency Tables'!$B$31,MATCH('ECM Data'!J44,'Efficiency Tables'!$B$32:$B$40,1),1,2,1),OFFSET('Efficiency Tables'!$B$31,MATCH('ECM Data'!J44,'Efficiency Tables'!$B$32:$B$40,1),0,2,1),'ECM Data'!J44)))</f>
        <v xml:space="preserve"> </v>
      </c>
      <c r="L44" s="467"/>
      <c r="M44" s="467"/>
      <c r="N44" s="467"/>
      <c r="O44" s="467"/>
      <c r="P44" s="471"/>
      <c r="Q44" s="465"/>
      <c r="R44" s="7" t="str">
        <f t="shared" si="6"/>
        <v xml:space="preserve"> </v>
      </c>
      <c r="S44" s="7" t="str">
        <f t="shared" si="7"/>
        <v xml:space="preserve"> </v>
      </c>
      <c r="T44" s="429" t="str">
        <f t="shared" si="10"/>
        <v xml:space="preserve"> </v>
      </c>
      <c r="U44" s="430" t="str">
        <f t="shared" si="11"/>
        <v xml:space="preserve"> </v>
      </c>
      <c r="V44" s="469"/>
      <c r="W44" s="469"/>
      <c r="X44" s="174"/>
      <c r="Y44" s="470"/>
      <c r="AA44" s="254" t="str">
        <f ca="1">IF(Q44=1,OFFSET('Efficiency Tables'!$B$17,MATCH('ECM Data'!O44,'Efficiency Tables'!$B$18:$B$26,0),1)," ")</f>
        <v xml:space="preserve"> </v>
      </c>
      <c r="AB44" s="255" t="e">
        <f t="shared" ca="1" si="12"/>
        <v>#VALUE!</v>
      </c>
    </row>
    <row r="45" spans="2:28">
      <c r="B45" s="234">
        <v>33</v>
      </c>
      <c r="C45" s="465"/>
      <c r="D45" s="465"/>
      <c r="E45" s="465"/>
      <c r="F45" s="465"/>
      <c r="G45" s="465"/>
      <c r="H45" s="465"/>
      <c r="I45" s="466"/>
      <c r="J45" s="467"/>
      <c r="K45" s="462" t="str" cm="1">
        <f t="array" aca="1" ref="K45" ca="1">IF(ISBLANK(J45)," ",IF(J45=500,'Efficiency Tables'!$C$40,TREND(OFFSET('Efficiency Tables'!$B$31,MATCH('ECM Data'!J45,'Efficiency Tables'!$B$32:$B$40,1),1,2,1),OFFSET('Efficiency Tables'!$B$31,MATCH('ECM Data'!J45,'Efficiency Tables'!$B$32:$B$40,1),0,2,1),'ECM Data'!J45)))</f>
        <v xml:space="preserve"> </v>
      </c>
      <c r="L45" s="467"/>
      <c r="M45" s="467"/>
      <c r="N45" s="467"/>
      <c r="O45" s="467"/>
      <c r="P45" s="471"/>
      <c r="Q45" s="465"/>
      <c r="R45" s="7" t="str">
        <f t="shared" si="6"/>
        <v xml:space="preserve"> </v>
      </c>
      <c r="S45" s="7" t="str">
        <f t="shared" si="7"/>
        <v xml:space="preserve"> </v>
      </c>
      <c r="T45" s="429" t="str">
        <f t="shared" si="10"/>
        <v xml:space="preserve"> </v>
      </c>
      <c r="U45" s="430" t="str">
        <f t="shared" si="11"/>
        <v xml:space="preserve"> </v>
      </c>
      <c r="V45" s="469"/>
      <c r="W45" s="469"/>
      <c r="X45" s="174"/>
      <c r="Y45" s="470"/>
      <c r="AA45" s="254" t="str">
        <f ca="1">IF(Q45=1,OFFSET('Efficiency Tables'!$B$17,MATCH('ECM Data'!O45,'Efficiency Tables'!$B$18:$B$26,0),1)," ")</f>
        <v xml:space="preserve"> </v>
      </c>
      <c r="AB45" s="255" t="e">
        <f t="shared" ca="1" si="12"/>
        <v>#VALUE!</v>
      </c>
    </row>
    <row r="46" spans="2:28">
      <c r="B46" s="234">
        <v>34</v>
      </c>
      <c r="C46" s="465"/>
      <c r="D46" s="465"/>
      <c r="E46" s="465"/>
      <c r="F46" s="465"/>
      <c r="G46" s="465"/>
      <c r="H46" s="465"/>
      <c r="I46" s="466"/>
      <c r="J46" s="467"/>
      <c r="K46" s="462" t="str" cm="1">
        <f t="array" aca="1" ref="K46" ca="1">IF(ISBLANK(J46)," ",IF(J46=500,'Efficiency Tables'!$C$40,TREND(OFFSET('Efficiency Tables'!$B$31,MATCH('ECM Data'!J46,'Efficiency Tables'!$B$32:$B$40,1),1,2,1),OFFSET('Efficiency Tables'!$B$31,MATCH('ECM Data'!J46,'Efficiency Tables'!$B$32:$B$40,1),0,2,1),'ECM Data'!J46)))</f>
        <v xml:space="preserve"> </v>
      </c>
      <c r="L46" s="467"/>
      <c r="M46" s="467"/>
      <c r="N46" s="467"/>
      <c r="O46" s="467"/>
      <c r="P46" s="471"/>
      <c r="Q46" s="465"/>
      <c r="R46" s="7" t="str">
        <f t="shared" si="6"/>
        <v xml:space="preserve"> </v>
      </c>
      <c r="S46" s="7" t="str">
        <f t="shared" si="7"/>
        <v xml:space="preserve"> </v>
      </c>
      <c r="T46" s="429" t="str">
        <f t="shared" si="10"/>
        <v xml:space="preserve"> </v>
      </c>
      <c r="U46" s="430" t="str">
        <f t="shared" si="11"/>
        <v xml:space="preserve"> </v>
      </c>
      <c r="V46" s="469"/>
      <c r="W46" s="469"/>
      <c r="X46" s="174"/>
      <c r="Y46" s="470"/>
      <c r="AA46" s="254" t="str">
        <f ca="1">IF(Q46=1,OFFSET('Efficiency Tables'!$B$17,MATCH('ECM Data'!O46,'Efficiency Tables'!$B$18:$B$26,0),1)," ")</f>
        <v xml:space="preserve"> </v>
      </c>
      <c r="AB46" s="255" t="e">
        <f t="shared" ca="1" si="12"/>
        <v>#VALUE!</v>
      </c>
    </row>
    <row r="47" spans="2:28">
      <c r="B47" s="234">
        <v>35</v>
      </c>
      <c r="C47" s="465"/>
      <c r="D47" s="465"/>
      <c r="E47" s="465"/>
      <c r="F47" s="465"/>
      <c r="G47" s="465"/>
      <c r="H47" s="465"/>
      <c r="I47" s="466"/>
      <c r="J47" s="467"/>
      <c r="K47" s="462" t="str" cm="1">
        <f t="array" aca="1" ref="K47" ca="1">IF(ISBLANK(J47)," ",IF(J47=500,'Efficiency Tables'!$C$40,TREND(OFFSET('Efficiency Tables'!$B$31,MATCH('ECM Data'!J47,'Efficiency Tables'!$B$32:$B$40,1),1,2,1),OFFSET('Efficiency Tables'!$B$31,MATCH('ECM Data'!J47,'Efficiency Tables'!$B$32:$B$40,1),0,2,1),'ECM Data'!J47)))</f>
        <v xml:space="preserve"> </v>
      </c>
      <c r="L47" s="467"/>
      <c r="M47" s="467"/>
      <c r="N47" s="467"/>
      <c r="O47" s="467"/>
      <c r="P47" s="471"/>
      <c r="Q47" s="465"/>
      <c r="R47" s="7" t="str">
        <f t="shared" si="6"/>
        <v xml:space="preserve"> </v>
      </c>
      <c r="S47" s="7" t="str">
        <f t="shared" si="7"/>
        <v xml:space="preserve"> </v>
      </c>
      <c r="T47" s="429" t="str">
        <f t="shared" si="10"/>
        <v xml:space="preserve"> </v>
      </c>
      <c r="U47" s="430" t="str">
        <f t="shared" si="11"/>
        <v xml:space="preserve"> </v>
      </c>
      <c r="V47" s="469"/>
      <c r="W47" s="469"/>
      <c r="X47" s="174"/>
      <c r="Y47" s="470"/>
      <c r="AA47" s="254" t="str">
        <f ca="1">IF(Q47=1,OFFSET('Efficiency Tables'!$B$17,MATCH('ECM Data'!O47,'Efficiency Tables'!$B$18:$B$26,0),1)," ")</f>
        <v xml:space="preserve"> </v>
      </c>
      <c r="AB47" s="255" t="e">
        <f t="shared" ca="1" si="12"/>
        <v>#VALUE!</v>
      </c>
    </row>
    <row r="48" spans="2:28">
      <c r="B48" s="234">
        <v>36</v>
      </c>
      <c r="C48" s="465"/>
      <c r="D48" s="465"/>
      <c r="E48" s="465"/>
      <c r="F48" s="465"/>
      <c r="G48" s="465"/>
      <c r="H48" s="465"/>
      <c r="I48" s="466"/>
      <c r="J48" s="467"/>
      <c r="K48" s="462" t="str" cm="1">
        <f t="array" aca="1" ref="K48" ca="1">IF(ISBLANK(J48)," ",IF(J48=500,'Efficiency Tables'!$C$40,TREND(OFFSET('Efficiency Tables'!$B$31,MATCH('ECM Data'!J48,'Efficiency Tables'!$B$32:$B$40,1),1,2,1),OFFSET('Efficiency Tables'!$B$31,MATCH('ECM Data'!J48,'Efficiency Tables'!$B$32:$B$40,1),0,2,1),'ECM Data'!J48)))</f>
        <v xml:space="preserve"> </v>
      </c>
      <c r="L48" s="467"/>
      <c r="M48" s="467"/>
      <c r="N48" s="467"/>
      <c r="O48" s="467"/>
      <c r="P48" s="471"/>
      <c r="Q48" s="465"/>
      <c r="R48" s="7" t="str">
        <f t="shared" si="6"/>
        <v xml:space="preserve"> </v>
      </c>
      <c r="S48" s="7" t="str">
        <f t="shared" si="7"/>
        <v xml:space="preserve"> </v>
      </c>
      <c r="T48" s="429" t="str">
        <f t="shared" si="10"/>
        <v xml:space="preserve"> </v>
      </c>
      <c r="U48" s="430" t="str">
        <f t="shared" si="11"/>
        <v xml:space="preserve"> </v>
      </c>
      <c r="V48" s="469"/>
      <c r="W48" s="469"/>
      <c r="X48" s="174"/>
      <c r="Y48" s="470"/>
      <c r="AA48" s="254" t="str">
        <f ca="1">IF(Q48=1,OFFSET('Efficiency Tables'!$B$17,MATCH('ECM Data'!O48,'Efficiency Tables'!$B$18:$B$26,0),1)," ")</f>
        <v xml:space="preserve"> </v>
      </c>
      <c r="AB48" s="255" t="e">
        <f t="shared" ca="1" si="12"/>
        <v>#VALUE!</v>
      </c>
    </row>
    <row r="49" spans="2:28">
      <c r="B49" s="234">
        <v>37</v>
      </c>
      <c r="C49" s="465"/>
      <c r="D49" s="465"/>
      <c r="E49" s="465"/>
      <c r="F49" s="465"/>
      <c r="G49" s="465"/>
      <c r="H49" s="465"/>
      <c r="I49" s="466"/>
      <c r="J49" s="467"/>
      <c r="K49" s="462" t="str" cm="1">
        <f t="array" aca="1" ref="K49" ca="1">IF(ISBLANK(J49)," ",IF(J49=500,'Efficiency Tables'!$C$40,TREND(OFFSET('Efficiency Tables'!$B$31,MATCH('ECM Data'!J49,'Efficiency Tables'!$B$32:$B$40,1),1,2,1),OFFSET('Efficiency Tables'!$B$31,MATCH('ECM Data'!J49,'Efficiency Tables'!$B$32:$B$40,1),0,2,1),'ECM Data'!J49)))</f>
        <v xml:space="preserve"> </v>
      </c>
      <c r="L49" s="467"/>
      <c r="M49" s="467"/>
      <c r="N49" s="467"/>
      <c r="O49" s="467"/>
      <c r="P49" s="471"/>
      <c r="Q49" s="465"/>
      <c r="R49" s="7" t="str">
        <f t="shared" si="6"/>
        <v xml:space="preserve"> </v>
      </c>
      <c r="S49" s="7" t="str">
        <f t="shared" si="7"/>
        <v xml:space="preserve"> </v>
      </c>
      <c r="T49" s="429" t="str">
        <f t="shared" si="10"/>
        <v xml:space="preserve"> </v>
      </c>
      <c r="U49" s="430" t="str">
        <f t="shared" si="11"/>
        <v xml:space="preserve"> </v>
      </c>
      <c r="V49" s="469"/>
      <c r="W49" s="469"/>
      <c r="X49" s="174"/>
      <c r="Y49" s="470"/>
      <c r="AA49" s="254" t="str">
        <f ca="1">IF(Q49=1,OFFSET('Efficiency Tables'!$B$17,MATCH('ECM Data'!O49,'Efficiency Tables'!$B$18:$B$26,0),1)," ")</f>
        <v xml:space="preserve"> </v>
      </c>
      <c r="AB49" s="255" t="e">
        <f t="shared" ca="1" si="12"/>
        <v>#VALUE!</v>
      </c>
    </row>
    <row r="50" spans="2:28">
      <c r="B50" s="234">
        <v>38</v>
      </c>
      <c r="C50" s="465"/>
      <c r="D50" s="465"/>
      <c r="E50" s="465"/>
      <c r="F50" s="465"/>
      <c r="G50" s="465"/>
      <c r="H50" s="465"/>
      <c r="I50" s="466"/>
      <c r="J50" s="467"/>
      <c r="K50" s="462" t="str" cm="1">
        <f t="array" aca="1" ref="K50" ca="1">IF(ISBLANK(J50)," ",IF(J50=500,'Efficiency Tables'!$C$40,TREND(OFFSET('Efficiency Tables'!$B$31,MATCH('ECM Data'!J50,'Efficiency Tables'!$B$32:$B$40,1),1,2,1),OFFSET('Efficiency Tables'!$B$31,MATCH('ECM Data'!J50,'Efficiency Tables'!$B$32:$B$40,1),0,2,1),'ECM Data'!J50)))</f>
        <v xml:space="preserve"> </v>
      </c>
      <c r="L50" s="467"/>
      <c r="M50" s="467"/>
      <c r="N50" s="467"/>
      <c r="O50" s="467"/>
      <c r="P50" s="471"/>
      <c r="Q50" s="465"/>
      <c r="R50" s="7" t="str">
        <f t="shared" si="6"/>
        <v xml:space="preserve"> </v>
      </c>
      <c r="S50" s="7" t="str">
        <f t="shared" si="7"/>
        <v xml:space="preserve"> </v>
      </c>
      <c r="T50" s="429" t="str">
        <f t="shared" si="10"/>
        <v xml:space="preserve"> </v>
      </c>
      <c r="U50" s="430" t="str">
        <f t="shared" si="11"/>
        <v xml:space="preserve"> </v>
      </c>
      <c r="V50" s="469"/>
      <c r="W50" s="469"/>
      <c r="X50" s="174"/>
      <c r="Y50" s="470"/>
      <c r="AA50" s="254" t="str">
        <f ca="1">IF(Q50=1,OFFSET('Efficiency Tables'!$B$17,MATCH('ECM Data'!O50,'Efficiency Tables'!$B$18:$B$26,0),1)," ")</f>
        <v xml:space="preserve"> </v>
      </c>
      <c r="AB50" s="255" t="e">
        <f t="shared" ca="1" si="12"/>
        <v>#VALUE!</v>
      </c>
    </row>
    <row r="51" spans="2:28">
      <c r="B51" s="234">
        <v>39</v>
      </c>
      <c r="C51" s="465"/>
      <c r="D51" s="465"/>
      <c r="E51" s="465"/>
      <c r="F51" s="465"/>
      <c r="G51" s="465"/>
      <c r="H51" s="465"/>
      <c r="I51" s="466"/>
      <c r="J51" s="467"/>
      <c r="K51" s="462" t="str" cm="1">
        <f t="array" aca="1" ref="K51" ca="1">IF(ISBLANK(J51)," ",IF(J51=500,'Efficiency Tables'!$C$40,TREND(OFFSET('Efficiency Tables'!$B$31,MATCH('ECM Data'!J51,'Efficiency Tables'!$B$32:$B$40,1),1,2,1),OFFSET('Efficiency Tables'!$B$31,MATCH('ECM Data'!J51,'Efficiency Tables'!$B$32:$B$40,1),0,2,1),'ECM Data'!J51)))</f>
        <v xml:space="preserve"> </v>
      </c>
      <c r="L51" s="467"/>
      <c r="M51" s="467"/>
      <c r="N51" s="467"/>
      <c r="O51" s="467"/>
      <c r="P51" s="471"/>
      <c r="Q51" s="465"/>
      <c r="R51" s="7" t="str">
        <f t="shared" si="6"/>
        <v xml:space="preserve"> </v>
      </c>
      <c r="S51" s="7" t="str">
        <f t="shared" si="7"/>
        <v xml:space="preserve"> </v>
      </c>
      <c r="T51" s="429" t="str">
        <f t="shared" si="10"/>
        <v xml:space="preserve"> </v>
      </c>
      <c r="U51" s="430" t="str">
        <f t="shared" si="11"/>
        <v xml:space="preserve"> </v>
      </c>
      <c r="V51" s="469"/>
      <c r="W51" s="469"/>
      <c r="X51" s="174"/>
      <c r="Y51" s="470"/>
      <c r="AA51" s="254" t="str">
        <f ca="1">IF(Q51=1,OFFSET('Efficiency Tables'!$B$17,MATCH('ECM Data'!O51,'Efficiency Tables'!$B$18:$B$26,0),1)," ")</f>
        <v xml:space="preserve"> </v>
      </c>
      <c r="AB51" s="255" t="e">
        <f t="shared" ca="1" si="12"/>
        <v>#VALUE!</v>
      </c>
    </row>
    <row r="52" spans="2:28">
      <c r="B52" s="234">
        <v>40</v>
      </c>
      <c r="C52" s="465"/>
      <c r="D52" s="465"/>
      <c r="E52" s="465"/>
      <c r="F52" s="465"/>
      <c r="G52" s="465"/>
      <c r="H52" s="465"/>
      <c r="I52" s="466"/>
      <c r="J52" s="467"/>
      <c r="K52" s="462" t="str" cm="1">
        <f t="array" aca="1" ref="K52" ca="1">IF(ISBLANK(J52)," ",IF(J52=500,'Efficiency Tables'!$C$40,TREND(OFFSET('Efficiency Tables'!$B$31,MATCH('ECM Data'!J52,'Efficiency Tables'!$B$32:$B$40,1),1,2,1),OFFSET('Efficiency Tables'!$B$31,MATCH('ECM Data'!J52,'Efficiency Tables'!$B$32:$B$40,1),0,2,1),'ECM Data'!J52)))</f>
        <v xml:space="preserve"> </v>
      </c>
      <c r="L52" s="467"/>
      <c r="M52" s="467"/>
      <c r="N52" s="467"/>
      <c r="O52" s="467"/>
      <c r="P52" s="471"/>
      <c r="Q52" s="465"/>
      <c r="R52" s="7" t="str">
        <f t="shared" si="6"/>
        <v xml:space="preserve"> </v>
      </c>
      <c r="S52" s="7" t="str">
        <f t="shared" si="7"/>
        <v xml:space="preserve"> </v>
      </c>
      <c r="T52" s="429" t="str">
        <f t="shared" si="10"/>
        <v xml:space="preserve"> </v>
      </c>
      <c r="U52" s="430" t="str">
        <f t="shared" si="11"/>
        <v xml:space="preserve"> </v>
      </c>
      <c r="V52" s="469"/>
      <c r="W52" s="469"/>
      <c r="X52" s="174"/>
      <c r="Y52" s="470"/>
      <c r="AA52" s="254" t="str">
        <f ca="1">IF(Q52=1,OFFSET('Efficiency Tables'!$B$17,MATCH('ECM Data'!O52,'Efficiency Tables'!$B$18:$B$26,0),1)," ")</f>
        <v xml:space="preserve"> </v>
      </c>
      <c r="AB52" s="255" t="e">
        <f t="shared" ca="1" si="12"/>
        <v>#VALUE!</v>
      </c>
    </row>
    <row r="53" spans="2:28">
      <c r="B53" s="234">
        <v>41</v>
      </c>
      <c r="C53" s="465"/>
      <c r="D53" s="465"/>
      <c r="E53" s="465"/>
      <c r="F53" s="465"/>
      <c r="G53" s="465"/>
      <c r="H53" s="465"/>
      <c r="I53" s="466"/>
      <c r="J53" s="467"/>
      <c r="K53" s="462" t="str" cm="1">
        <f t="array" aca="1" ref="K53" ca="1">IF(ISBLANK(J53)," ",IF(J53=500,'Efficiency Tables'!$C$40,TREND(OFFSET('Efficiency Tables'!$B$31,MATCH('ECM Data'!J53,'Efficiency Tables'!$B$32:$B$40,1),1,2,1),OFFSET('Efficiency Tables'!$B$31,MATCH('ECM Data'!J53,'Efficiency Tables'!$B$32:$B$40,1),0,2,1),'ECM Data'!J53)))</f>
        <v xml:space="preserve"> </v>
      </c>
      <c r="L53" s="467"/>
      <c r="M53" s="467"/>
      <c r="N53" s="467"/>
      <c r="O53" s="467"/>
      <c r="P53" s="471"/>
      <c r="Q53" s="465"/>
      <c r="R53" s="7" t="str">
        <f t="shared" si="6"/>
        <v xml:space="preserve"> </v>
      </c>
      <c r="S53" s="7" t="str">
        <f t="shared" si="7"/>
        <v xml:space="preserve"> </v>
      </c>
      <c r="T53" s="429" t="str">
        <f t="shared" si="10"/>
        <v xml:space="preserve"> </v>
      </c>
      <c r="U53" s="430" t="str">
        <f t="shared" si="11"/>
        <v xml:space="preserve"> </v>
      </c>
      <c r="V53" s="469"/>
      <c r="W53" s="469"/>
      <c r="X53" s="174"/>
      <c r="Y53" s="470"/>
      <c r="AA53" s="254" t="str">
        <f ca="1">IF(Q53=1,OFFSET('Efficiency Tables'!$B$17,MATCH('ECM Data'!O53,'Efficiency Tables'!$B$18:$B$26,0),1)," ")</f>
        <v xml:space="preserve"> </v>
      </c>
      <c r="AB53" s="255" t="e">
        <f t="shared" ca="1" si="12"/>
        <v>#VALUE!</v>
      </c>
    </row>
    <row r="54" spans="2:28">
      <c r="B54" s="234">
        <v>42</v>
      </c>
      <c r="C54" s="465"/>
      <c r="D54" s="465"/>
      <c r="E54" s="465"/>
      <c r="F54" s="465"/>
      <c r="G54" s="465"/>
      <c r="H54" s="465"/>
      <c r="I54" s="466"/>
      <c r="J54" s="467"/>
      <c r="K54" s="462" t="str" cm="1">
        <f t="array" aca="1" ref="K54" ca="1">IF(ISBLANK(J54)," ",IF(J54=500,'Efficiency Tables'!$C$40,TREND(OFFSET('Efficiency Tables'!$B$31,MATCH('ECM Data'!J54,'Efficiency Tables'!$B$32:$B$40,1),1,2,1),OFFSET('Efficiency Tables'!$B$31,MATCH('ECM Data'!J54,'Efficiency Tables'!$B$32:$B$40,1),0,2,1),'ECM Data'!J54)))</f>
        <v xml:space="preserve"> </v>
      </c>
      <c r="L54" s="467"/>
      <c r="M54" s="467"/>
      <c r="N54" s="467"/>
      <c r="O54" s="467"/>
      <c r="P54" s="471"/>
      <c r="Q54" s="465"/>
      <c r="R54" s="7" t="str">
        <f t="shared" si="6"/>
        <v xml:space="preserve"> </v>
      </c>
      <c r="S54" s="7" t="str">
        <f t="shared" si="7"/>
        <v xml:space="preserve"> </v>
      </c>
      <c r="T54" s="429" t="str">
        <f t="shared" si="10"/>
        <v xml:space="preserve"> </v>
      </c>
      <c r="U54" s="430" t="str">
        <f t="shared" si="11"/>
        <v xml:space="preserve"> </v>
      </c>
      <c r="V54" s="469"/>
      <c r="W54" s="469"/>
      <c r="X54" s="174"/>
      <c r="Y54" s="470"/>
      <c r="AA54" s="254" t="str">
        <f ca="1">IF(Q54=1,OFFSET('Efficiency Tables'!$B$17,MATCH('ECM Data'!O54,'Efficiency Tables'!$B$18:$B$26,0),1)," ")</f>
        <v xml:space="preserve"> </v>
      </c>
      <c r="AB54" s="255" t="e">
        <f t="shared" ca="1" si="12"/>
        <v>#VALUE!</v>
      </c>
    </row>
    <row r="55" spans="2:28">
      <c r="B55" s="234">
        <v>43</v>
      </c>
      <c r="C55" s="465"/>
      <c r="D55" s="465"/>
      <c r="E55" s="465"/>
      <c r="F55" s="465"/>
      <c r="G55" s="465"/>
      <c r="H55" s="465"/>
      <c r="I55" s="466"/>
      <c r="J55" s="467"/>
      <c r="K55" s="462" t="str" cm="1">
        <f t="array" aca="1" ref="K55" ca="1">IF(ISBLANK(J55)," ",IF(J55=500,'Efficiency Tables'!$C$40,TREND(OFFSET('Efficiency Tables'!$B$31,MATCH('ECM Data'!J55,'Efficiency Tables'!$B$32:$B$40,1),1,2,1),OFFSET('Efficiency Tables'!$B$31,MATCH('ECM Data'!J55,'Efficiency Tables'!$B$32:$B$40,1),0,2,1),'ECM Data'!J55)))</f>
        <v xml:space="preserve"> </v>
      </c>
      <c r="L55" s="467"/>
      <c r="M55" s="467"/>
      <c r="N55" s="467"/>
      <c r="O55" s="467"/>
      <c r="P55" s="471"/>
      <c r="Q55" s="465"/>
      <c r="R55" s="7" t="str">
        <f t="shared" si="6"/>
        <v xml:space="preserve"> </v>
      </c>
      <c r="S55" s="7" t="str">
        <f t="shared" si="7"/>
        <v xml:space="preserve"> </v>
      </c>
      <c r="T55" s="429" t="str">
        <f t="shared" si="10"/>
        <v xml:space="preserve"> </v>
      </c>
      <c r="U55" s="430" t="str">
        <f t="shared" si="11"/>
        <v xml:space="preserve"> </v>
      </c>
      <c r="V55" s="469"/>
      <c r="W55" s="469"/>
      <c r="X55" s="174"/>
      <c r="Y55" s="470"/>
      <c r="AA55" s="254" t="str">
        <f ca="1">IF(Q55=1,OFFSET('Efficiency Tables'!$B$17,MATCH('ECM Data'!O55,'Efficiency Tables'!$B$18:$B$26,0),1)," ")</f>
        <v xml:space="preserve"> </v>
      </c>
      <c r="AB55" s="255" t="e">
        <f t="shared" ca="1" si="12"/>
        <v>#VALUE!</v>
      </c>
    </row>
    <row r="56" spans="2:28">
      <c r="B56" s="234">
        <v>44</v>
      </c>
      <c r="C56" s="465"/>
      <c r="D56" s="465"/>
      <c r="E56" s="465"/>
      <c r="F56" s="465"/>
      <c r="G56" s="465"/>
      <c r="H56" s="465"/>
      <c r="I56" s="466"/>
      <c r="J56" s="467"/>
      <c r="K56" s="462" t="str" cm="1">
        <f t="array" aca="1" ref="K56" ca="1">IF(ISBLANK(J56)," ",IF(J56=500,'Efficiency Tables'!$C$40,TREND(OFFSET('Efficiency Tables'!$B$31,MATCH('ECM Data'!J56,'Efficiency Tables'!$B$32:$B$40,1),1,2,1),OFFSET('Efficiency Tables'!$B$31,MATCH('ECM Data'!J56,'Efficiency Tables'!$B$32:$B$40,1),0,2,1),'ECM Data'!J56)))</f>
        <v xml:space="preserve"> </v>
      </c>
      <c r="L56" s="467"/>
      <c r="M56" s="467"/>
      <c r="N56" s="467"/>
      <c r="O56" s="467"/>
      <c r="P56" s="471"/>
      <c r="Q56" s="465"/>
      <c r="R56" s="7" t="str">
        <f t="shared" si="6"/>
        <v xml:space="preserve"> </v>
      </c>
      <c r="S56" s="7" t="str">
        <f t="shared" si="7"/>
        <v xml:space="preserve"> </v>
      </c>
      <c r="T56" s="429" t="str">
        <f t="shared" si="10"/>
        <v xml:space="preserve"> </v>
      </c>
      <c r="U56" s="430" t="str">
        <f t="shared" si="11"/>
        <v xml:space="preserve"> </v>
      </c>
      <c r="V56" s="469"/>
      <c r="W56" s="469"/>
      <c r="X56" s="174"/>
      <c r="Y56" s="470"/>
      <c r="AA56" s="254" t="str">
        <f ca="1">IF(Q56=1,OFFSET('Efficiency Tables'!$B$17,MATCH('ECM Data'!O56,'Efficiency Tables'!$B$18:$B$26,0),1)," ")</f>
        <v xml:space="preserve"> </v>
      </c>
      <c r="AB56" s="255" t="e">
        <f t="shared" ca="1" si="12"/>
        <v>#VALUE!</v>
      </c>
    </row>
    <row r="57" spans="2:28">
      <c r="B57" s="234">
        <v>45</v>
      </c>
      <c r="C57" s="465"/>
      <c r="D57" s="465"/>
      <c r="E57" s="465"/>
      <c r="F57" s="465"/>
      <c r="G57" s="465"/>
      <c r="H57" s="465"/>
      <c r="I57" s="466"/>
      <c r="J57" s="467"/>
      <c r="K57" s="462" t="str" cm="1">
        <f t="array" aca="1" ref="K57" ca="1">IF(ISBLANK(J57)," ",IF(J57=500,'Efficiency Tables'!$C$40,TREND(OFFSET('Efficiency Tables'!$B$31,MATCH('ECM Data'!J57,'Efficiency Tables'!$B$32:$B$40,1),1,2,1),OFFSET('Efficiency Tables'!$B$31,MATCH('ECM Data'!J57,'Efficiency Tables'!$B$32:$B$40,1),0,2,1),'ECM Data'!J57)))</f>
        <v xml:space="preserve"> </v>
      </c>
      <c r="L57" s="467"/>
      <c r="M57" s="467"/>
      <c r="N57" s="467"/>
      <c r="O57" s="467"/>
      <c r="P57" s="471"/>
      <c r="Q57" s="465"/>
      <c r="R57" s="7" t="str">
        <f t="shared" si="6"/>
        <v xml:space="preserve"> </v>
      </c>
      <c r="S57" s="7" t="str">
        <f t="shared" si="7"/>
        <v xml:space="preserve"> </v>
      </c>
      <c r="T57" s="429" t="str">
        <f t="shared" si="10"/>
        <v xml:space="preserve"> </v>
      </c>
      <c r="U57" s="430" t="str">
        <f t="shared" si="11"/>
        <v xml:space="preserve"> </v>
      </c>
      <c r="V57" s="469"/>
      <c r="W57" s="469"/>
      <c r="X57" s="174"/>
      <c r="Y57" s="470"/>
      <c r="AA57" s="254" t="str">
        <f ca="1">IF(Q57=1,OFFSET('Efficiency Tables'!$B$17,MATCH('ECM Data'!O57,'Efficiency Tables'!$B$18:$B$26,0),1)," ")</f>
        <v xml:space="preserve"> </v>
      </c>
      <c r="AB57" s="255" t="e">
        <f t="shared" ca="1" si="12"/>
        <v>#VALUE!</v>
      </c>
    </row>
    <row r="58" spans="2:28">
      <c r="B58" s="234">
        <v>46</v>
      </c>
      <c r="C58" s="465"/>
      <c r="D58" s="465"/>
      <c r="E58" s="465"/>
      <c r="F58" s="465"/>
      <c r="G58" s="465"/>
      <c r="H58" s="465"/>
      <c r="I58" s="466"/>
      <c r="J58" s="467"/>
      <c r="K58" s="462" t="str" cm="1">
        <f t="array" aca="1" ref="K58" ca="1">IF(ISBLANK(J58)," ",IF(J58=500,'Efficiency Tables'!$C$40,TREND(OFFSET('Efficiency Tables'!$B$31,MATCH('ECM Data'!J58,'Efficiency Tables'!$B$32:$B$40,1),1,2,1),OFFSET('Efficiency Tables'!$B$31,MATCH('ECM Data'!J58,'Efficiency Tables'!$B$32:$B$40,1),0,2,1),'ECM Data'!J58)))</f>
        <v xml:space="preserve"> </v>
      </c>
      <c r="L58" s="467"/>
      <c r="M58" s="467"/>
      <c r="N58" s="467"/>
      <c r="O58" s="467"/>
      <c r="P58" s="471"/>
      <c r="Q58" s="465"/>
      <c r="R58" s="7" t="str">
        <f t="shared" si="6"/>
        <v xml:space="preserve"> </v>
      </c>
      <c r="S58" s="7" t="str">
        <f t="shared" si="7"/>
        <v xml:space="preserve"> </v>
      </c>
      <c r="T58" s="429" t="str">
        <f t="shared" si="10"/>
        <v xml:space="preserve"> </v>
      </c>
      <c r="U58" s="430" t="str">
        <f t="shared" si="11"/>
        <v xml:space="preserve"> </v>
      </c>
      <c r="V58" s="469"/>
      <c r="W58" s="469"/>
      <c r="X58" s="174"/>
      <c r="Y58" s="470"/>
      <c r="AA58" s="254" t="str">
        <f ca="1">IF(Q58=1,OFFSET('Efficiency Tables'!$B$17,MATCH('ECM Data'!O58,'Efficiency Tables'!$B$18:$B$26,0),1)," ")</f>
        <v xml:space="preserve"> </v>
      </c>
      <c r="AB58" s="255" t="e">
        <f t="shared" ca="1" si="12"/>
        <v>#VALUE!</v>
      </c>
    </row>
    <row r="59" spans="2:28">
      <c r="B59" s="234">
        <v>47</v>
      </c>
      <c r="C59" s="465"/>
      <c r="D59" s="465"/>
      <c r="E59" s="465"/>
      <c r="F59" s="465"/>
      <c r="G59" s="465"/>
      <c r="H59" s="465"/>
      <c r="I59" s="466"/>
      <c r="J59" s="467"/>
      <c r="K59" s="462" t="str" cm="1">
        <f t="array" aca="1" ref="K59" ca="1">IF(ISBLANK(J59)," ",IF(J59=500,'Efficiency Tables'!$C$40,TREND(OFFSET('Efficiency Tables'!$B$31,MATCH('ECM Data'!J59,'Efficiency Tables'!$B$32:$B$40,1),1,2,1),OFFSET('Efficiency Tables'!$B$31,MATCH('ECM Data'!J59,'Efficiency Tables'!$B$32:$B$40,1),0,2,1),'ECM Data'!J59)))</f>
        <v xml:space="preserve"> </v>
      </c>
      <c r="L59" s="467"/>
      <c r="M59" s="467"/>
      <c r="N59" s="467"/>
      <c r="O59" s="467"/>
      <c r="P59" s="471"/>
      <c r="Q59" s="465"/>
      <c r="R59" s="7" t="str">
        <f t="shared" si="6"/>
        <v xml:space="preserve"> </v>
      </c>
      <c r="S59" s="7" t="str">
        <f t="shared" si="7"/>
        <v xml:space="preserve"> </v>
      </c>
      <c r="T59" s="429" t="str">
        <f t="shared" si="10"/>
        <v xml:space="preserve"> </v>
      </c>
      <c r="U59" s="430" t="str">
        <f t="shared" si="11"/>
        <v xml:space="preserve"> </v>
      </c>
      <c r="V59" s="469"/>
      <c r="W59" s="469"/>
      <c r="X59" s="174"/>
      <c r="Y59" s="470"/>
      <c r="AA59" s="254" t="str">
        <f ca="1">IF(Q59=1,OFFSET('Efficiency Tables'!$B$17,MATCH('ECM Data'!O59,'Efficiency Tables'!$B$18:$B$26,0),1)," ")</f>
        <v xml:space="preserve"> </v>
      </c>
      <c r="AB59" s="255" t="e">
        <f t="shared" ca="1" si="12"/>
        <v>#VALUE!</v>
      </c>
    </row>
    <row r="60" spans="2:28">
      <c r="B60" s="234">
        <v>48</v>
      </c>
      <c r="C60" s="465"/>
      <c r="D60" s="465"/>
      <c r="E60" s="465"/>
      <c r="F60" s="465"/>
      <c r="G60" s="465"/>
      <c r="H60" s="465"/>
      <c r="I60" s="466"/>
      <c r="J60" s="467"/>
      <c r="K60" s="462" t="str" cm="1">
        <f t="array" aca="1" ref="K60" ca="1">IF(ISBLANK(J60)," ",IF(J60=500,'Efficiency Tables'!$C$40,TREND(OFFSET('Efficiency Tables'!$B$31,MATCH('ECM Data'!J60,'Efficiency Tables'!$B$32:$B$40,1),1,2,1),OFFSET('Efficiency Tables'!$B$31,MATCH('ECM Data'!J60,'Efficiency Tables'!$B$32:$B$40,1),0,2,1),'ECM Data'!J60)))</f>
        <v xml:space="preserve"> </v>
      </c>
      <c r="L60" s="467"/>
      <c r="M60" s="467"/>
      <c r="N60" s="467"/>
      <c r="O60" s="467"/>
      <c r="P60" s="471"/>
      <c r="Q60" s="465"/>
      <c r="R60" s="7" t="str">
        <f t="shared" si="6"/>
        <v xml:space="preserve"> </v>
      </c>
      <c r="S60" s="7" t="str">
        <f t="shared" si="7"/>
        <v xml:space="preserve"> </v>
      </c>
      <c r="T60" s="429" t="str">
        <f t="shared" si="10"/>
        <v xml:space="preserve"> </v>
      </c>
      <c r="U60" s="430" t="str">
        <f t="shared" si="11"/>
        <v xml:space="preserve"> </v>
      </c>
      <c r="V60" s="469"/>
      <c r="W60" s="469"/>
      <c r="X60" s="174"/>
      <c r="Y60" s="470"/>
      <c r="AA60" s="254" t="str">
        <f ca="1">IF(Q60=1,OFFSET('Efficiency Tables'!$B$17,MATCH('ECM Data'!O60,'Efficiency Tables'!$B$18:$B$26,0),1)," ")</f>
        <v xml:space="preserve"> </v>
      </c>
      <c r="AB60" s="255" t="e">
        <f t="shared" ca="1" si="12"/>
        <v>#VALUE!</v>
      </c>
    </row>
    <row r="61" spans="2:28">
      <c r="B61" s="234">
        <v>49</v>
      </c>
      <c r="C61" s="465"/>
      <c r="D61" s="465"/>
      <c r="E61" s="465"/>
      <c r="F61" s="465"/>
      <c r="G61" s="465"/>
      <c r="H61" s="465"/>
      <c r="I61" s="466"/>
      <c r="J61" s="467"/>
      <c r="K61" s="462" t="str" cm="1">
        <f t="array" aca="1" ref="K61" ca="1">IF(ISBLANK(J61)," ",IF(J61=500,'Efficiency Tables'!$C$40,TREND(OFFSET('Efficiency Tables'!$B$31,MATCH('ECM Data'!J61,'Efficiency Tables'!$B$32:$B$40,1),1,2,1),OFFSET('Efficiency Tables'!$B$31,MATCH('ECM Data'!J61,'Efficiency Tables'!$B$32:$B$40,1),0,2,1),'ECM Data'!J61)))</f>
        <v xml:space="preserve"> </v>
      </c>
      <c r="L61" s="467"/>
      <c r="M61" s="467"/>
      <c r="N61" s="467"/>
      <c r="O61" s="467"/>
      <c r="P61" s="471"/>
      <c r="Q61" s="465"/>
      <c r="R61" s="7" t="str">
        <f t="shared" si="6"/>
        <v xml:space="preserve"> </v>
      </c>
      <c r="S61" s="7" t="str">
        <f t="shared" si="7"/>
        <v xml:space="preserve"> </v>
      </c>
      <c r="T61" s="429" t="str">
        <f t="shared" si="10"/>
        <v xml:space="preserve"> </v>
      </c>
      <c r="U61" s="430" t="str">
        <f t="shared" si="11"/>
        <v xml:space="preserve"> </v>
      </c>
      <c r="V61" s="469"/>
      <c r="W61" s="469"/>
      <c r="X61" s="174"/>
      <c r="Y61" s="470"/>
      <c r="AA61" s="254" t="str">
        <f ca="1">IF(Q61=1,OFFSET('Efficiency Tables'!$B$17,MATCH('ECM Data'!O61,'Efficiency Tables'!$B$18:$B$26,0),1)," ")</f>
        <v xml:space="preserve"> </v>
      </c>
      <c r="AB61" s="255" t="e">
        <f t="shared" ca="1" si="12"/>
        <v>#VALUE!</v>
      </c>
    </row>
    <row r="62" spans="2:28">
      <c r="B62" s="234">
        <v>50</v>
      </c>
      <c r="C62" s="465"/>
      <c r="D62" s="465"/>
      <c r="E62" s="465"/>
      <c r="F62" s="465"/>
      <c r="G62" s="465"/>
      <c r="H62" s="465"/>
      <c r="I62" s="466"/>
      <c r="J62" s="467"/>
      <c r="K62" s="462" t="str" cm="1">
        <f t="array" aca="1" ref="K62" ca="1">IF(ISBLANK(J62)," ",IF(J62=500,'Efficiency Tables'!$C$40,TREND(OFFSET('Efficiency Tables'!$B$31,MATCH('ECM Data'!J62,'Efficiency Tables'!$B$32:$B$40,1),1,2,1),OFFSET('Efficiency Tables'!$B$31,MATCH('ECM Data'!J62,'Efficiency Tables'!$B$32:$B$40,1),0,2,1),'ECM Data'!J62)))</f>
        <v xml:space="preserve"> </v>
      </c>
      <c r="L62" s="467"/>
      <c r="M62" s="467"/>
      <c r="N62" s="467"/>
      <c r="O62" s="472"/>
      <c r="P62" s="473"/>
      <c r="Q62" s="465"/>
      <c r="R62" s="7" t="str">
        <f t="shared" si="6"/>
        <v xml:space="preserve"> </v>
      </c>
      <c r="S62" s="7" t="str">
        <f t="shared" si="7"/>
        <v xml:space="preserve"> </v>
      </c>
      <c r="T62" s="429" t="str">
        <f t="shared" si="10"/>
        <v xml:space="preserve"> </v>
      </c>
      <c r="U62" s="430" t="str">
        <f t="shared" si="11"/>
        <v xml:space="preserve"> </v>
      </c>
      <c r="V62" s="469"/>
      <c r="W62" s="469"/>
      <c r="X62" s="174"/>
      <c r="Y62" s="470"/>
      <c r="AA62" s="254" t="str">
        <f ca="1">IF(Q62=1,OFFSET('Efficiency Tables'!$B$17,MATCH('ECM Data'!O62,'Efficiency Tables'!$B$18:$B$26,0),1)," ")</f>
        <v xml:space="preserve"> </v>
      </c>
      <c r="AB62" s="255" t="e">
        <f t="shared" ca="1" si="12"/>
        <v>#VALUE!</v>
      </c>
    </row>
    <row r="63" spans="2:28" ht="26.15" customHeight="1">
      <c r="G63" s="287"/>
      <c r="H63" s="287"/>
      <c r="I63" s="287"/>
      <c r="O63" s="268" t="s">
        <v>181</v>
      </c>
      <c r="P63" s="269"/>
      <c r="Q63" s="433">
        <f>SUM(Q13:Q62)</f>
        <v>0</v>
      </c>
      <c r="R63" s="265">
        <f>SUM(R13:R62)</f>
        <v>0</v>
      </c>
      <c r="S63" s="265">
        <f t="shared" ref="S63:X63" si="13">SUM(S13:S62)</f>
        <v>0</v>
      </c>
      <c r="T63" s="431">
        <f t="shared" si="13"/>
        <v>0</v>
      </c>
      <c r="U63" s="432">
        <f>SUM(U13:U62)</f>
        <v>0</v>
      </c>
      <c r="V63" s="174">
        <f t="shared" si="13"/>
        <v>5000</v>
      </c>
      <c r="W63" s="174">
        <f t="shared" si="13"/>
        <v>5000</v>
      </c>
      <c r="X63" s="174">
        <f t="shared" si="13"/>
        <v>10000</v>
      </c>
      <c r="Y63" s="241"/>
      <c r="AA63" s="256">
        <f ca="1">SUM(AA13:AA62)</f>
        <v>0</v>
      </c>
      <c r="AB63" s="257" t="e">
        <f ca="1">SUMPRODUCT(AB13:AB62,AA13:AA62)/SUM(AA13:AA62)</f>
        <v>#VALUE!</v>
      </c>
    </row>
  </sheetData>
  <sheetProtection algorithmName="SHA-512" hashValue="CXFgCFTG1TFfvhWXrYoTpyCx2cD3RAxb58IYoJMNI+OZqH7t89mnyxFjddEveXk9mwXPpAEC3jFSjXaWcuduuw==" saltValue="yYDTLUlty0hHXGxakoh19g==" spinCount="100000" sheet="1" formatCells="0" formatColumns="0" formatRows="0"/>
  <mergeCells count="13">
    <mergeCell ref="B2:I2"/>
    <mergeCell ref="B4:I4"/>
    <mergeCell ref="C5:F5"/>
    <mergeCell ref="B12:C12"/>
    <mergeCell ref="AA7:AB7"/>
    <mergeCell ref="V7:X7"/>
    <mergeCell ref="B7:B10"/>
    <mergeCell ref="C7:F7"/>
    <mergeCell ref="G7:I7"/>
    <mergeCell ref="J7:L7"/>
    <mergeCell ref="M7:Q7"/>
    <mergeCell ref="R7:T7"/>
    <mergeCell ref="B3:I3"/>
  </mergeCells>
  <dataValidations count="2">
    <dataValidation type="list" allowBlank="1" showInputMessage="1" showErrorMessage="1" sqref="Q11:Q62" xr:uid="{DD257FAE-F97B-492C-A7D4-73FB6B5EEC7B}">
      <formula1>"0,1"</formula1>
    </dataValidation>
    <dataValidation type="whole" operator="lessThan" allowBlank="1" showInputMessage="1" showErrorMessage="1" error="Please enter a value less than or equal to 24" sqref="G13:G62" xr:uid="{0CCBB68A-81BC-40F8-9EF1-9EA0428A5B91}">
      <formula1>25</formula1>
    </dataValidation>
  </dataValidations>
  <pageMargins left="0.7" right="0.7" top="0.75" bottom="0.75" header="0.3" footer="0.3"/>
  <pageSetup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InputMessage="1" xr:uid="{C9685753-5B99-4993-A190-BA6AFFE358D5}">
          <x14:formula1>
            <xm:f>'Efficiency Tables'!$O$18:$O$26</xm:f>
          </x14:formula1>
          <xm:sqref>J13:J62 O13:O62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469E3-4571-4366-A5D9-9767C5FF95B2}">
  <sheetPr codeName="Sheet5">
    <tabColor theme="9" tint="0.79998168889431442"/>
  </sheetPr>
  <dimension ref="B1:CS131"/>
  <sheetViews>
    <sheetView zoomScale="80" zoomScaleNormal="80" workbookViewId="0"/>
  </sheetViews>
  <sheetFormatPr defaultColWidth="9.1796875" defaultRowHeight="14.5"/>
  <cols>
    <col min="1" max="4" width="9.1796875" style="3"/>
    <col min="5" max="5" width="10.1796875" style="3" bestFit="1" customWidth="1"/>
    <col min="6" max="7" width="9.1796875" style="3"/>
    <col min="8" max="8" width="9.453125" style="3" bestFit="1" customWidth="1"/>
    <col min="9" max="12" width="9.1796875" style="3"/>
    <col min="13" max="13" width="12" style="3" customWidth="1"/>
    <col min="14" max="14" width="14.1796875" style="3" customWidth="1"/>
    <col min="15" max="15" width="13.54296875" style="3" customWidth="1"/>
    <col min="16" max="16" width="14" style="3" customWidth="1"/>
    <col min="17" max="17" width="17.453125" style="3" customWidth="1"/>
    <col min="18" max="18" width="16.7265625" style="3" customWidth="1"/>
    <col min="19" max="19" width="13.26953125" style="3" customWidth="1"/>
    <col min="20" max="24" width="9.1796875" style="3"/>
    <col min="25" max="25" width="15.81640625" style="3" customWidth="1"/>
    <col min="26" max="27" width="9.1796875" style="3"/>
    <col min="28" max="77" width="9.1796875" style="3" customWidth="1"/>
    <col min="78" max="16384" width="9.1796875" style="3"/>
  </cols>
  <sheetData>
    <row r="1" spans="2:32" s="160" customFormat="1">
      <c r="B1" s="159" t="s">
        <v>110</v>
      </c>
    </row>
    <row r="2" spans="2:32">
      <c r="B2" s="3" t="s">
        <v>111</v>
      </c>
    </row>
    <row r="3" spans="2:32">
      <c r="B3" s="3" t="s">
        <v>139</v>
      </c>
    </row>
    <row r="4" spans="2:32">
      <c r="B4" s="3" t="s">
        <v>112</v>
      </c>
    </row>
    <row r="5" spans="2:32">
      <c r="C5" s="3" t="s">
        <v>113</v>
      </c>
    </row>
    <row r="6" spans="2:32">
      <c r="C6" s="3" t="s">
        <v>114</v>
      </c>
    </row>
    <row r="7" spans="2:32">
      <c r="B7" s="3" t="s">
        <v>140</v>
      </c>
    </row>
    <row r="8" spans="2:32">
      <c r="B8" s="3" t="s">
        <v>162</v>
      </c>
    </row>
    <row r="10" spans="2:32" s="160" customFormat="1">
      <c r="B10" s="159" t="s">
        <v>225</v>
      </c>
    </row>
    <row r="11" spans="2:32">
      <c r="AF11" s="10" t="s">
        <v>161</v>
      </c>
    </row>
    <row r="14" spans="2:32" ht="15" thickBot="1">
      <c r="B14" s="10" t="s">
        <v>120</v>
      </c>
    </row>
    <row r="15" spans="2:32" ht="15" thickBot="1">
      <c r="B15" s="514" t="s">
        <v>119</v>
      </c>
      <c r="C15" s="515"/>
      <c r="D15" s="515"/>
      <c r="E15" s="515"/>
      <c r="F15" s="515"/>
      <c r="G15" s="515"/>
      <c r="H15" s="515"/>
      <c r="I15" s="516"/>
      <c r="O15" s="525" t="s">
        <v>77</v>
      </c>
      <c r="P15" s="526"/>
      <c r="Q15" s="526"/>
      <c r="R15" s="527"/>
    </row>
    <row r="16" spans="2:32" ht="15" thickBot="1">
      <c r="B16" s="88" t="s">
        <v>73</v>
      </c>
      <c r="C16" s="517" t="s">
        <v>74</v>
      </c>
      <c r="D16" s="518"/>
      <c r="E16" s="518"/>
      <c r="F16" s="518"/>
      <c r="G16" s="518"/>
      <c r="H16" s="518"/>
      <c r="I16" s="519"/>
      <c r="O16" s="528" t="s">
        <v>79</v>
      </c>
      <c r="P16" s="529"/>
      <c r="Q16" s="529"/>
      <c r="R16" s="530"/>
      <c r="V16" s="514" t="s">
        <v>137</v>
      </c>
      <c r="W16" s="515"/>
      <c r="X16" s="515"/>
      <c r="Y16" s="516"/>
    </row>
    <row r="17" spans="2:97" ht="63" customHeight="1">
      <c r="B17" s="19" t="s">
        <v>30</v>
      </c>
      <c r="C17" s="14">
        <v>0</v>
      </c>
      <c r="D17" s="15">
        <v>0.16700000000000001</v>
      </c>
      <c r="E17" s="16">
        <v>0.25</v>
      </c>
      <c r="F17" s="16">
        <v>0.35</v>
      </c>
      <c r="G17" s="16">
        <v>0.5</v>
      </c>
      <c r="H17" s="16">
        <v>0.75</v>
      </c>
      <c r="I17" s="89">
        <v>1</v>
      </c>
      <c r="O17" s="23" t="s">
        <v>30</v>
      </c>
      <c r="P17" s="24" t="s">
        <v>88</v>
      </c>
      <c r="Q17" s="24" t="s">
        <v>89</v>
      </c>
      <c r="R17" s="25" t="s">
        <v>87</v>
      </c>
      <c r="V17" s="172" t="s">
        <v>160</v>
      </c>
      <c r="W17" s="5" t="s">
        <v>134</v>
      </c>
      <c r="X17" s="5" t="s">
        <v>135</v>
      </c>
      <c r="Y17" s="124" t="s">
        <v>136</v>
      </c>
    </row>
    <row r="18" spans="2:97">
      <c r="B18" s="19">
        <v>15</v>
      </c>
      <c r="C18" s="17">
        <v>35</v>
      </c>
      <c r="D18" s="17">
        <v>50</v>
      </c>
      <c r="E18" s="17">
        <v>69</v>
      </c>
      <c r="F18" s="17">
        <v>104</v>
      </c>
      <c r="G18" s="17">
        <v>181</v>
      </c>
      <c r="H18" s="17">
        <v>396</v>
      </c>
      <c r="I18" s="90">
        <v>775</v>
      </c>
      <c r="O18" s="26">
        <v>15</v>
      </c>
      <c r="P18" s="27">
        <v>35</v>
      </c>
      <c r="Q18" s="28">
        <v>775</v>
      </c>
      <c r="R18" s="27">
        <f t="shared" ref="R18:R26" si="0">Q18-P18</f>
        <v>740</v>
      </c>
      <c r="V18" s="19">
        <v>15</v>
      </c>
      <c r="W18" s="5">
        <f>+AG27</f>
        <v>620.91999999999996</v>
      </c>
      <c r="X18" s="5">
        <f>+AG28</f>
        <v>19.334</v>
      </c>
      <c r="Y18" s="124">
        <f>+AG29</f>
        <v>35.215000000000003</v>
      </c>
    </row>
    <row r="19" spans="2:97">
      <c r="B19" s="19">
        <v>30</v>
      </c>
      <c r="C19" s="17">
        <v>57</v>
      </c>
      <c r="D19" s="17">
        <v>84</v>
      </c>
      <c r="E19" s="17">
        <v>118</v>
      </c>
      <c r="F19" s="17">
        <v>176</v>
      </c>
      <c r="G19" s="17">
        <v>310</v>
      </c>
      <c r="H19" s="17">
        <v>680</v>
      </c>
      <c r="I19" s="90">
        <v>1332</v>
      </c>
      <c r="O19" s="26">
        <v>30</v>
      </c>
      <c r="P19" s="27">
        <v>57</v>
      </c>
      <c r="Q19" s="28">
        <v>1332</v>
      </c>
      <c r="R19" s="27">
        <f t="shared" si="0"/>
        <v>1275</v>
      </c>
      <c r="V19" s="19">
        <v>30</v>
      </c>
      <c r="W19" s="5">
        <f>+AO27</f>
        <v>1058.0999999999999</v>
      </c>
      <c r="X19" s="5">
        <f>+AO28</f>
        <v>25.619</v>
      </c>
      <c r="Y19" s="124">
        <f>+AO29</f>
        <v>57.534999999999997</v>
      </c>
    </row>
    <row r="20" spans="2:97">
      <c r="B20" s="19">
        <v>45</v>
      </c>
      <c r="C20" s="17">
        <v>78</v>
      </c>
      <c r="D20" s="17">
        <v>113</v>
      </c>
      <c r="E20" s="17">
        <v>156</v>
      </c>
      <c r="F20" s="17">
        <v>234</v>
      </c>
      <c r="G20" s="17">
        <v>406</v>
      </c>
      <c r="H20" s="17">
        <v>883</v>
      </c>
      <c r="I20" s="90">
        <v>1725</v>
      </c>
      <c r="O20" s="26">
        <v>45</v>
      </c>
      <c r="P20" s="27">
        <v>78</v>
      </c>
      <c r="Q20" s="28">
        <v>1725</v>
      </c>
      <c r="R20" s="27">
        <f t="shared" si="0"/>
        <v>1647</v>
      </c>
      <c r="V20" s="19">
        <v>45</v>
      </c>
      <c r="W20" s="125">
        <f>+AV27</f>
        <v>1371.6</v>
      </c>
      <c r="X20" s="125">
        <f>+AV28</f>
        <v>31.911999999999999</v>
      </c>
      <c r="Y20" s="126">
        <f>+AV29</f>
        <v>78.510000000000005</v>
      </c>
    </row>
    <row r="21" spans="2:97">
      <c r="B21" s="19">
        <v>75</v>
      </c>
      <c r="C21" s="17">
        <v>111</v>
      </c>
      <c r="D21" s="17">
        <v>164</v>
      </c>
      <c r="E21" s="17">
        <v>230</v>
      </c>
      <c r="F21" s="17">
        <v>348</v>
      </c>
      <c r="G21" s="17">
        <v>611</v>
      </c>
      <c r="H21" s="17">
        <v>1341</v>
      </c>
      <c r="I21" s="90">
        <v>2537</v>
      </c>
      <c r="O21" s="26">
        <v>75</v>
      </c>
      <c r="P21" s="27">
        <v>111</v>
      </c>
      <c r="Q21" s="28">
        <v>2537</v>
      </c>
      <c r="R21" s="27">
        <f t="shared" si="0"/>
        <v>2426</v>
      </c>
      <c r="V21" s="19">
        <v>75</v>
      </c>
      <c r="W21" s="125">
        <f>+BE27</f>
        <v>2095.8000000000002</v>
      </c>
      <c r="X21" s="125">
        <f>+BE28</f>
        <v>51.472000000000001</v>
      </c>
      <c r="Y21" s="126">
        <f>+BE29</f>
        <v>111.82</v>
      </c>
    </row>
    <row r="22" spans="2:97">
      <c r="B22" s="19">
        <v>112.5</v>
      </c>
      <c r="C22" s="17">
        <v>164</v>
      </c>
      <c r="D22" s="17">
        <v>232</v>
      </c>
      <c r="E22" s="17">
        <v>316</v>
      </c>
      <c r="F22" s="17">
        <v>467</v>
      </c>
      <c r="G22" s="17">
        <v>801</v>
      </c>
      <c r="H22" s="17">
        <v>1719</v>
      </c>
      <c r="I22" s="90">
        <v>3313</v>
      </c>
      <c r="O22" s="26">
        <v>112.5</v>
      </c>
      <c r="P22" s="27">
        <v>165</v>
      </c>
      <c r="Q22" s="28">
        <v>3231</v>
      </c>
      <c r="R22" s="27">
        <f t="shared" si="0"/>
        <v>3066</v>
      </c>
      <c r="V22" s="19">
        <v>112.5</v>
      </c>
      <c r="W22" s="125">
        <f>+BM27</f>
        <v>2659.6</v>
      </c>
      <c r="X22" s="125">
        <f>+BM28</f>
        <v>59.951000000000001</v>
      </c>
      <c r="Y22" s="126">
        <f>+BM29</f>
        <v>164.97</v>
      </c>
    </row>
    <row r="23" spans="2:97">
      <c r="B23" s="19">
        <v>150</v>
      </c>
      <c r="C23" s="17">
        <v>203</v>
      </c>
      <c r="D23" s="17">
        <v>284</v>
      </c>
      <c r="E23" s="17">
        <v>386</v>
      </c>
      <c r="F23" s="17">
        <v>567</v>
      </c>
      <c r="G23" s="17">
        <v>969</v>
      </c>
      <c r="H23" s="17">
        <v>2068</v>
      </c>
      <c r="I23" s="90">
        <v>3945</v>
      </c>
      <c r="O23" s="26">
        <v>150</v>
      </c>
      <c r="P23" s="27">
        <v>203</v>
      </c>
      <c r="Q23" s="28">
        <v>3945</v>
      </c>
      <c r="R23" s="27">
        <f t="shared" si="0"/>
        <v>3742</v>
      </c>
      <c r="V23" s="19">
        <v>150</v>
      </c>
      <c r="W23" s="5">
        <f>+BU27</f>
        <v>3202.6</v>
      </c>
      <c r="X23" s="5">
        <f>+BU28</f>
        <v>74.034999999999997</v>
      </c>
      <c r="Y23" s="124">
        <f>+BU29</f>
        <v>204.07</v>
      </c>
    </row>
    <row r="24" spans="2:97">
      <c r="B24" s="19">
        <v>225</v>
      </c>
      <c r="C24" s="17">
        <v>319</v>
      </c>
      <c r="D24" s="17">
        <v>406</v>
      </c>
      <c r="E24" s="17">
        <v>515</v>
      </c>
      <c r="F24" s="17">
        <v>709</v>
      </c>
      <c r="G24" s="17">
        <v>1140</v>
      </c>
      <c r="H24" s="17">
        <v>2315</v>
      </c>
      <c r="I24" s="90">
        <v>4317</v>
      </c>
      <c r="O24" s="26">
        <v>225</v>
      </c>
      <c r="P24" s="27">
        <v>319</v>
      </c>
      <c r="Q24" s="28">
        <v>4317</v>
      </c>
      <c r="R24" s="27">
        <f t="shared" si="0"/>
        <v>3998</v>
      </c>
      <c r="V24" s="19">
        <v>225</v>
      </c>
      <c r="W24" s="5">
        <f>+CC27</f>
        <v>3433.1</v>
      </c>
      <c r="X24" s="5">
        <f>+CC28</f>
        <v>79.869</v>
      </c>
      <c r="Y24" s="124">
        <f>+CC29</f>
        <v>320.20999999999998</v>
      </c>
    </row>
    <row r="25" spans="2:97">
      <c r="B25" s="19">
        <v>300</v>
      </c>
      <c r="C25" s="17" cm="1">
        <f t="array" ref="C25">TREND(C43:C44,$B$43:$B$44,$B$25)</f>
        <v>384.18181818181819</v>
      </c>
      <c r="D25" s="17" cm="1">
        <f t="array" ref="D25">TREND(D43:D44,$B$43:$B$44,$B$25)</f>
        <v>495.45454545454544</v>
      </c>
      <c r="E25" s="17" cm="1">
        <f t="array" ref="E25">TREND(E43:E44,$B$43:$B$44,$B$25)</f>
        <v>635.27272727272725</v>
      </c>
      <c r="F25" s="17" cm="1">
        <f t="array" ref="F25">TREND(F43:F44,$B$43:$B$44,$B$25)</f>
        <v>883.27272727272737</v>
      </c>
      <c r="G25" s="17" cm="1">
        <f t="array" ref="G25">TREND(G43:G44,$B$43:$B$44,$B$25)</f>
        <v>1433.4545454545455</v>
      </c>
      <c r="H25" s="17" cm="1">
        <f t="array" ref="H25">TREND(H43:H44,$B$43:$B$44,$B$25)</f>
        <v>2923.7272727272725</v>
      </c>
      <c r="I25" s="90" cm="1">
        <f t="array" ref="I25">TREND(I43:I44,$B$43:$B$44,$B$25)</f>
        <v>5435.727272727273</v>
      </c>
      <c r="O25" s="26">
        <v>300</v>
      </c>
      <c r="P25" s="27">
        <v>371</v>
      </c>
      <c r="Q25" s="28">
        <v>6229</v>
      </c>
      <c r="R25" s="27">
        <f t="shared" si="0"/>
        <v>5858</v>
      </c>
      <c r="V25" s="19">
        <v>300</v>
      </c>
      <c r="W25" s="5">
        <f>+CK27</f>
        <v>4379.8999999999996</v>
      </c>
      <c r="X25" s="5">
        <f>+CK28</f>
        <v>-97.8</v>
      </c>
      <c r="Y25" s="124">
        <f>+CK29</f>
        <v>385.63</v>
      </c>
    </row>
    <row r="26" spans="2:97" ht="15" thickBot="1">
      <c r="B26" s="21">
        <v>500</v>
      </c>
      <c r="C26" s="91">
        <v>558</v>
      </c>
      <c r="D26" s="91">
        <v>734</v>
      </c>
      <c r="E26" s="91">
        <v>956</v>
      </c>
      <c r="F26" s="91">
        <v>1348</v>
      </c>
      <c r="G26" s="91">
        <v>2216</v>
      </c>
      <c r="H26" s="91">
        <v>4547</v>
      </c>
      <c r="I26" s="92">
        <v>8419</v>
      </c>
      <c r="O26" s="29">
        <v>500</v>
      </c>
      <c r="P26" s="30">
        <v>558</v>
      </c>
      <c r="Q26" s="31">
        <v>8419</v>
      </c>
      <c r="R26" s="30">
        <f t="shared" si="0"/>
        <v>7861</v>
      </c>
      <c r="V26" s="21">
        <v>500</v>
      </c>
      <c r="W26" s="127">
        <f>+CS27</f>
        <v>6904.6</v>
      </c>
      <c r="X26" s="127">
        <f>+CS28</f>
        <v>145.62</v>
      </c>
      <c r="Y26" s="128">
        <f>+CS29</f>
        <v>560.09</v>
      </c>
      <c r="AF26" s="3" t="s">
        <v>130</v>
      </c>
      <c r="AN26" s="3" t="s">
        <v>130</v>
      </c>
      <c r="AU26" s="3" t="s">
        <v>130</v>
      </c>
      <c r="BD26" s="3" t="s">
        <v>130</v>
      </c>
      <c r="BL26" s="3" t="s">
        <v>130</v>
      </c>
      <c r="BT26" s="3" t="s">
        <v>130</v>
      </c>
      <c r="CB26" s="3" t="s">
        <v>130</v>
      </c>
      <c r="CJ26" s="3" t="s">
        <v>130</v>
      </c>
      <c r="CR26" s="3" t="s">
        <v>130</v>
      </c>
    </row>
    <row r="27" spans="2:97">
      <c r="B27" s="11" t="s">
        <v>227</v>
      </c>
      <c r="AF27" s="3" t="s">
        <v>131</v>
      </c>
      <c r="AG27" s="3">
        <v>620.91999999999996</v>
      </c>
      <c r="AN27" s="3" t="s">
        <v>131</v>
      </c>
      <c r="AO27" s="120">
        <v>1058.0999999999999</v>
      </c>
      <c r="AU27" s="3" t="s">
        <v>131</v>
      </c>
      <c r="AV27" s="122">
        <v>1371.6</v>
      </c>
      <c r="BD27" s="3" t="s">
        <v>131</v>
      </c>
      <c r="BE27" s="122">
        <v>2095.8000000000002</v>
      </c>
      <c r="BL27" s="3" t="s">
        <v>131</v>
      </c>
      <c r="BM27" s="122">
        <v>2659.6</v>
      </c>
      <c r="BT27" s="3" t="s">
        <v>131</v>
      </c>
      <c r="BU27" s="120">
        <v>3202.6</v>
      </c>
      <c r="CB27" s="3" t="s">
        <v>131</v>
      </c>
      <c r="CC27" s="120">
        <v>3433.1</v>
      </c>
      <c r="CJ27" s="3" t="s">
        <v>131</v>
      </c>
      <c r="CK27" s="120">
        <v>4379.8999999999996</v>
      </c>
      <c r="CR27" s="3" t="s">
        <v>131</v>
      </c>
      <c r="CS27" s="120">
        <v>6904.6</v>
      </c>
    </row>
    <row r="28" spans="2:97">
      <c r="AF28" s="3" t="s">
        <v>132</v>
      </c>
      <c r="AG28" s="3">
        <v>19.334</v>
      </c>
      <c r="AH28" s="120"/>
      <c r="AN28" s="3" t="s">
        <v>132</v>
      </c>
      <c r="AO28" s="120">
        <v>25.619</v>
      </c>
      <c r="AP28" s="120"/>
      <c r="AU28" s="3" t="s">
        <v>132</v>
      </c>
      <c r="AV28" s="122">
        <v>31.911999999999999</v>
      </c>
      <c r="BD28" s="3" t="s">
        <v>132</v>
      </c>
      <c r="BE28" s="122">
        <v>51.472000000000001</v>
      </c>
      <c r="BL28" s="3" t="s">
        <v>132</v>
      </c>
      <c r="BM28" s="122">
        <v>59.951000000000001</v>
      </c>
      <c r="BT28" s="3" t="s">
        <v>132</v>
      </c>
      <c r="BU28" s="120">
        <v>74.034999999999997</v>
      </c>
      <c r="CB28" s="3" t="s">
        <v>132</v>
      </c>
      <c r="CC28" s="120">
        <v>79.869</v>
      </c>
      <c r="CJ28" s="3" t="s">
        <v>132</v>
      </c>
      <c r="CK28" s="120">
        <v>-97.8</v>
      </c>
      <c r="CR28" s="3" t="s">
        <v>132</v>
      </c>
      <c r="CS28" s="120">
        <v>145.62</v>
      </c>
    </row>
    <row r="29" spans="2:97" ht="15" thickBot="1">
      <c r="B29" s="12" t="s">
        <v>75</v>
      </c>
      <c r="C29" s="18"/>
      <c r="D29" s="18"/>
      <c r="E29" s="18"/>
      <c r="F29" s="18"/>
      <c r="G29" s="18"/>
      <c r="H29" s="18"/>
      <c r="I29" s="18"/>
      <c r="J29" s="18"/>
      <c r="O29" s="10" t="s">
        <v>76</v>
      </c>
      <c r="AF29" s="3" t="s">
        <v>133</v>
      </c>
      <c r="AG29" s="3">
        <v>35.215000000000003</v>
      </c>
      <c r="AH29" s="120"/>
      <c r="AN29" s="3" t="s">
        <v>133</v>
      </c>
      <c r="AO29" s="120">
        <v>57.534999999999997</v>
      </c>
      <c r="AP29" s="120"/>
      <c r="AU29" s="3" t="s">
        <v>133</v>
      </c>
      <c r="AV29" s="123">
        <v>78.510000000000005</v>
      </c>
      <c r="BD29" s="3" t="s">
        <v>133</v>
      </c>
      <c r="BE29" s="123">
        <v>111.82</v>
      </c>
      <c r="BL29" s="3" t="s">
        <v>133</v>
      </c>
      <c r="BM29" s="123">
        <v>164.97</v>
      </c>
      <c r="BT29" s="3" t="s">
        <v>133</v>
      </c>
      <c r="BU29" s="120">
        <v>204.07</v>
      </c>
      <c r="CB29" s="3" t="s">
        <v>133</v>
      </c>
      <c r="CC29" s="120">
        <v>320.20999999999998</v>
      </c>
      <c r="CJ29" s="3" t="s">
        <v>133</v>
      </c>
      <c r="CK29" s="120">
        <v>385.63</v>
      </c>
      <c r="CR29" s="3" t="s">
        <v>133</v>
      </c>
      <c r="CS29" s="120">
        <v>560.09</v>
      </c>
    </row>
    <row r="30" spans="2:97" ht="15" thickBot="1">
      <c r="B30" s="514" t="s">
        <v>121</v>
      </c>
      <c r="C30" s="515"/>
      <c r="D30" s="515"/>
      <c r="E30" s="515"/>
      <c r="F30" s="515"/>
      <c r="G30" s="515"/>
      <c r="H30" s="515"/>
      <c r="I30" s="516"/>
      <c r="K30" s="525" t="s">
        <v>78</v>
      </c>
      <c r="L30" s="526"/>
      <c r="M30" s="526"/>
      <c r="N30" s="526"/>
      <c r="O30" s="526"/>
      <c r="P30" s="526"/>
      <c r="Q30" s="526"/>
      <c r="R30" s="526"/>
      <c r="S30" s="527"/>
      <c r="T30" s="129"/>
      <c r="V30" s="514" t="s">
        <v>138</v>
      </c>
      <c r="W30" s="515"/>
      <c r="X30" s="515"/>
      <c r="Y30" s="516"/>
      <c r="AG30" s="121"/>
      <c r="AH30" s="120"/>
    </row>
    <row r="31" spans="2:97" ht="43.5">
      <c r="B31" s="13" t="s">
        <v>30</v>
      </c>
      <c r="C31" s="117">
        <v>0</v>
      </c>
      <c r="D31" s="118">
        <v>0.16700000000000001</v>
      </c>
      <c r="E31" s="117">
        <v>0.25</v>
      </c>
      <c r="F31" s="117">
        <v>0.35</v>
      </c>
      <c r="G31" s="117">
        <v>0.5</v>
      </c>
      <c r="H31" s="117">
        <v>0.75</v>
      </c>
      <c r="I31" s="119">
        <v>1</v>
      </c>
      <c r="K31" s="32" t="s">
        <v>30</v>
      </c>
      <c r="L31" s="33" t="s">
        <v>80</v>
      </c>
      <c r="M31" s="34" t="s">
        <v>81</v>
      </c>
      <c r="N31" s="35" t="s">
        <v>82</v>
      </c>
      <c r="O31" s="35" t="s">
        <v>83</v>
      </c>
      <c r="P31" s="35" t="s">
        <v>84</v>
      </c>
      <c r="Q31" s="35" t="s">
        <v>85</v>
      </c>
      <c r="R31" s="35" t="s">
        <v>86</v>
      </c>
      <c r="S31" s="36" t="s">
        <v>87</v>
      </c>
      <c r="T31" s="130"/>
      <c r="V31" s="172" t="s">
        <v>160</v>
      </c>
      <c r="W31" s="5" t="s">
        <v>134</v>
      </c>
      <c r="X31" s="5" t="s">
        <v>135</v>
      </c>
      <c r="Y31" s="124" t="s">
        <v>136</v>
      </c>
      <c r="AG31" s="121"/>
      <c r="AH31" s="120"/>
    </row>
    <row r="32" spans="2:97">
      <c r="B32" s="19">
        <v>15</v>
      </c>
      <c r="C32" s="7">
        <f t="shared" ref="C32:C40" si="1">($G$56*C$31^2+$G$57*C$31+$G$58)*$P32</f>
        <v>297.32037394939096</v>
      </c>
      <c r="D32" s="115">
        <f t="shared" ref="D32:I32" si="2">($G$56*D$31^2+$G$57*D$31+$G$58)*$P32</f>
        <v>317.48523801818806</v>
      </c>
      <c r="E32" s="115">
        <f t="shared" si="2"/>
        <v>348.01823302919979</v>
      </c>
      <c r="F32" s="7">
        <f t="shared" si="2"/>
        <v>402.89413756423505</v>
      </c>
      <c r="G32" s="7">
        <f t="shared" si="2"/>
        <v>522.27595247726492</v>
      </c>
      <c r="H32" s="7">
        <f t="shared" si="2"/>
        <v>820.09353229358646</v>
      </c>
      <c r="I32" s="20">
        <f t="shared" si="2"/>
        <v>1241.4709724781642</v>
      </c>
      <c r="K32" s="26">
        <v>15</v>
      </c>
      <c r="L32" s="37">
        <v>59</v>
      </c>
      <c r="M32" s="38">
        <v>2.3E-2</v>
      </c>
      <c r="N32" s="39">
        <v>1E-3</v>
      </c>
      <c r="O32" s="39">
        <v>4.9000000000000002E-2</v>
      </c>
      <c r="P32" s="40">
        <v>297</v>
      </c>
      <c r="Q32" s="40">
        <v>123</v>
      </c>
      <c r="R32" s="40">
        <v>832</v>
      </c>
      <c r="S32" s="41">
        <v>867</v>
      </c>
      <c r="T32" s="131"/>
      <c r="V32" s="19">
        <v>15</v>
      </c>
      <c r="W32" s="5">
        <f>+AG43</f>
        <v>988.48</v>
      </c>
      <c r="X32" s="5">
        <f>+AG44</f>
        <v>-44.328000000000003</v>
      </c>
      <c r="Y32" s="124">
        <f>+AG45</f>
        <v>297.32</v>
      </c>
    </row>
    <row r="33" spans="2:97">
      <c r="B33" s="19">
        <v>30</v>
      </c>
      <c r="C33" s="7">
        <f t="shared" si="1"/>
        <v>453.4886511753337</v>
      </c>
      <c r="D33" s="115">
        <f t="shared" ref="D33:I40" si="3">($G$56*D$31^2+$G$57*D$31+$G$58)*$P33</f>
        <v>484.24516101764033</v>
      </c>
      <c r="E33" s="115">
        <f t="shared" si="3"/>
        <v>530.81568876170877</v>
      </c>
      <c r="F33" s="7">
        <f t="shared" si="3"/>
        <v>614.5153007292879</v>
      </c>
      <c r="G33" s="7">
        <f t="shared" si="3"/>
        <v>796.6027153946161</v>
      </c>
      <c r="H33" s="7">
        <f t="shared" si="3"/>
        <v>1250.8497310740561</v>
      </c>
      <c r="I33" s="20">
        <f t="shared" si="3"/>
        <v>1893.5567358000283</v>
      </c>
      <c r="K33" s="26">
        <v>30</v>
      </c>
      <c r="L33" s="37">
        <v>241</v>
      </c>
      <c r="M33" s="38">
        <v>2.5000000000000001E-2</v>
      </c>
      <c r="N33" s="39">
        <v>1E-3</v>
      </c>
      <c r="O33" s="39">
        <v>0.05</v>
      </c>
      <c r="P33" s="40">
        <v>453</v>
      </c>
      <c r="Q33" s="40">
        <v>205</v>
      </c>
      <c r="R33" s="40">
        <v>1154</v>
      </c>
      <c r="S33" s="41">
        <v>994</v>
      </c>
      <c r="T33" s="131"/>
      <c r="V33" s="19">
        <v>30</v>
      </c>
      <c r="W33" s="5">
        <f>+AO43</f>
        <v>1507.7</v>
      </c>
      <c r="X33" s="5">
        <f>+AO44</f>
        <v>-67.611999999999995</v>
      </c>
      <c r="Y33" s="124">
        <f>+AO45</f>
        <v>453.49</v>
      </c>
    </row>
    <row r="34" spans="2:97">
      <c r="B34" s="19">
        <v>45</v>
      </c>
      <c r="C34" s="7">
        <f t="shared" si="1"/>
        <v>653.70439120859362</v>
      </c>
      <c r="D34" s="115">
        <f t="shared" si="3"/>
        <v>698.03993409386123</v>
      </c>
      <c r="E34" s="115">
        <f t="shared" si="3"/>
        <v>765.17140123928436</v>
      </c>
      <c r="F34" s="7">
        <f t="shared" si="3"/>
        <v>885.8244842742273</v>
      </c>
      <c r="G34" s="7">
        <f t="shared" si="3"/>
        <v>1148.3036934937843</v>
      </c>
      <c r="H34" s="7">
        <f t="shared" si="3"/>
        <v>1803.1012679720941</v>
      </c>
      <c r="I34" s="20">
        <f t="shared" si="3"/>
        <v>2729.564124674213</v>
      </c>
      <c r="K34" s="26">
        <v>45</v>
      </c>
      <c r="L34" s="37">
        <v>293</v>
      </c>
      <c r="M34" s="38">
        <v>2.5000000000000001E-2</v>
      </c>
      <c r="N34" s="39">
        <v>1E-3</v>
      </c>
      <c r="O34" s="39">
        <v>0.05</v>
      </c>
      <c r="P34" s="40">
        <v>653</v>
      </c>
      <c r="Q34" s="40">
        <v>260</v>
      </c>
      <c r="R34" s="40">
        <v>1577</v>
      </c>
      <c r="S34" s="41">
        <v>1560</v>
      </c>
      <c r="T34" s="131"/>
      <c r="V34" s="19">
        <v>45</v>
      </c>
      <c r="W34" s="125">
        <f>+AV43</f>
        <v>2173.3000000000002</v>
      </c>
      <c r="X34" s="125">
        <f>+AV44</f>
        <v>-97.462999999999994</v>
      </c>
      <c r="Y34" s="126">
        <f>+AV45</f>
        <v>653.70000000000005</v>
      </c>
    </row>
    <row r="35" spans="2:97">
      <c r="B35" s="19">
        <v>75</v>
      </c>
      <c r="C35" s="7">
        <f t="shared" si="1"/>
        <v>856.92336734235244</v>
      </c>
      <c r="D35" s="115">
        <f t="shared" si="3"/>
        <v>915.04162876622547</v>
      </c>
      <c r="E35" s="115">
        <f t="shared" si="3"/>
        <v>1003.0424494040236</v>
      </c>
      <c r="F35" s="7">
        <f t="shared" si="3"/>
        <v>1161.2033055723409</v>
      </c>
      <c r="G35" s="7">
        <f t="shared" si="3"/>
        <v>1505.2801862644401</v>
      </c>
      <c r="H35" s="7">
        <f t="shared" si="3"/>
        <v>2363.6365779236025</v>
      </c>
      <c r="I35" s="20">
        <f t="shared" si="3"/>
        <v>3578.11162438151</v>
      </c>
      <c r="K35" s="26">
        <v>75</v>
      </c>
      <c r="L35" s="37">
        <v>394</v>
      </c>
      <c r="M35" s="38">
        <v>2.5000000000000001E-2</v>
      </c>
      <c r="N35" s="39">
        <v>1E-3</v>
      </c>
      <c r="O35" s="39">
        <v>0.05</v>
      </c>
      <c r="P35" s="40">
        <v>856</v>
      </c>
      <c r="Q35" s="40">
        <v>450</v>
      </c>
      <c r="R35" s="40">
        <v>2434</v>
      </c>
      <c r="S35" s="41">
        <v>2479</v>
      </c>
      <c r="T35" s="131"/>
      <c r="V35" s="19">
        <v>75</v>
      </c>
      <c r="W35" s="125">
        <f>+BE43</f>
        <v>2848.9</v>
      </c>
      <c r="X35" s="125">
        <f>+BE44</f>
        <v>-127.76</v>
      </c>
      <c r="Y35" s="126">
        <f>+BE45</f>
        <v>856.92</v>
      </c>
    </row>
    <row r="36" spans="2:97">
      <c r="B36" s="19">
        <v>112.5</v>
      </c>
      <c r="C36" s="7">
        <f t="shared" si="1"/>
        <v>1164.2545282934063</v>
      </c>
      <c r="D36" s="115">
        <f t="shared" si="3"/>
        <v>1243.2166054382246</v>
      </c>
      <c r="E36" s="115">
        <f t="shared" si="3"/>
        <v>1362.7784680571021</v>
      </c>
      <c r="F36" s="7">
        <f t="shared" si="3"/>
        <v>1577.662902313823</v>
      </c>
      <c r="G36" s="7">
        <f t="shared" si="3"/>
        <v>2045.1411876466634</v>
      </c>
      <c r="H36" s="7">
        <f t="shared" si="3"/>
        <v>3211.342687062091</v>
      </c>
      <c r="I36" s="20">
        <f t="shared" si="3"/>
        <v>4861.3829663033839</v>
      </c>
      <c r="K36" s="26">
        <v>112.5</v>
      </c>
      <c r="L36" s="37">
        <v>199</v>
      </c>
      <c r="M36" s="38">
        <v>2.4E-2</v>
      </c>
      <c r="N36" s="39">
        <v>1E-3</v>
      </c>
      <c r="O36" s="39">
        <v>4.9000000000000002E-2</v>
      </c>
      <c r="P36" s="40">
        <v>1163</v>
      </c>
      <c r="Q36" s="40">
        <v>477</v>
      </c>
      <c r="R36" s="40">
        <v>3341</v>
      </c>
      <c r="S36" s="41">
        <v>3071</v>
      </c>
      <c r="T36" s="131"/>
      <c r="V36" s="19">
        <v>112.5</v>
      </c>
      <c r="W36" s="125">
        <f>+BM43</f>
        <v>3870.7</v>
      </c>
      <c r="X36" s="125">
        <f>+BM44</f>
        <v>-173.58</v>
      </c>
      <c r="Y36" s="126">
        <f>+BM45</f>
        <v>1164.3</v>
      </c>
    </row>
    <row r="37" spans="2:97">
      <c r="B37" s="19">
        <v>150</v>
      </c>
      <c r="C37" s="7">
        <f t="shared" si="1"/>
        <v>1510.6277585509461</v>
      </c>
      <c r="D37" s="115">
        <f t="shared" si="3"/>
        <v>1613.0815628600867</v>
      </c>
      <c r="E37" s="115">
        <f t="shared" si="3"/>
        <v>1768.213850643308</v>
      </c>
      <c r="F37" s="7">
        <f t="shared" si="3"/>
        <v>2047.0277898465681</v>
      </c>
      <c r="G37" s="7">
        <f t="shared" si="3"/>
        <v>2653.5838797582246</v>
      </c>
      <c r="H37" s="7">
        <f t="shared" si="3"/>
        <v>4166.7378458956964</v>
      </c>
      <c r="I37" s="20">
        <f t="shared" si="3"/>
        <v>6307.6757490557229</v>
      </c>
      <c r="K37" s="26">
        <v>150</v>
      </c>
      <c r="L37" s="37">
        <v>161</v>
      </c>
      <c r="M37" s="38">
        <v>2.5000000000000001E-2</v>
      </c>
      <c r="N37" s="39">
        <v>1E-3</v>
      </c>
      <c r="O37" s="39">
        <v>4.9000000000000002E-2</v>
      </c>
      <c r="P37" s="40">
        <v>1509</v>
      </c>
      <c r="Q37" s="40">
        <v>580</v>
      </c>
      <c r="R37" s="40">
        <v>4510</v>
      </c>
      <c r="S37" s="41">
        <v>4026</v>
      </c>
      <c r="T37" s="131"/>
      <c r="V37" s="19">
        <v>150</v>
      </c>
      <c r="W37" s="5">
        <f>+BU43</f>
        <v>5022.3</v>
      </c>
      <c r="X37" s="5">
        <f>+BU44</f>
        <v>-225.22</v>
      </c>
      <c r="Y37" s="124">
        <f>+BU45</f>
        <v>1510.6</v>
      </c>
    </row>
    <row r="38" spans="2:97">
      <c r="B38" s="19">
        <v>225</v>
      </c>
      <c r="C38" s="7">
        <f t="shared" si="1"/>
        <v>1818.9599982021662</v>
      </c>
      <c r="D38" s="115">
        <f t="shared" si="3"/>
        <v>1942.3255133974669</v>
      </c>
      <c r="E38" s="115">
        <f t="shared" si="3"/>
        <v>2129.1216478587744</v>
      </c>
      <c r="F38" s="7">
        <f t="shared" si="3"/>
        <v>2464.8439325057748</v>
      </c>
      <c r="G38" s="7">
        <f t="shared" si="3"/>
        <v>3195.2033860309439</v>
      </c>
      <c r="H38" s="7">
        <f t="shared" si="3"/>
        <v>5017.2052127186753</v>
      </c>
      <c r="I38" s="20">
        <f t="shared" si="3"/>
        <v>7595.1271279219673</v>
      </c>
      <c r="K38" s="26">
        <v>225</v>
      </c>
      <c r="L38" s="37">
        <v>139</v>
      </c>
      <c r="M38" s="38">
        <v>2.5999999999999999E-2</v>
      </c>
      <c r="N38" s="39">
        <v>1E-3</v>
      </c>
      <c r="O38" s="39">
        <v>4.9000000000000002E-2</v>
      </c>
      <c r="P38" s="40">
        <v>1817</v>
      </c>
      <c r="Q38" s="40">
        <v>721</v>
      </c>
      <c r="R38" s="40">
        <v>3214</v>
      </c>
      <c r="S38" s="41">
        <v>6218</v>
      </c>
      <c r="T38" s="131"/>
      <c r="V38" s="19">
        <v>225</v>
      </c>
      <c r="W38" s="5">
        <f>+CC43</f>
        <v>6047.4</v>
      </c>
      <c r="X38" s="5">
        <f>+CC44</f>
        <v>-271.19</v>
      </c>
      <c r="Y38" s="124">
        <f>+CC45</f>
        <v>1819</v>
      </c>
    </row>
    <row r="39" spans="2:97">
      <c r="B39" s="19">
        <v>300</v>
      </c>
      <c r="C39" s="7">
        <f t="shared" si="1"/>
        <v>2439.6287923052719</v>
      </c>
      <c r="D39" s="115">
        <f t="shared" si="3"/>
        <v>2605.0893099337518</v>
      </c>
      <c r="E39" s="115">
        <f t="shared" si="3"/>
        <v>2855.6243565392588</v>
      </c>
      <c r="F39" s="7">
        <f t="shared" si="3"/>
        <v>3305.9024014950874</v>
      </c>
      <c r="G39" s="7">
        <f t="shared" si="3"/>
        <v>4285.4764181383653</v>
      </c>
      <c r="H39" s="7">
        <f t="shared" si="3"/>
        <v>6729.1849771025927</v>
      </c>
      <c r="I39" s="20">
        <f>($G$56*I$31^2+$G$57*I$31+$G$58)*$P39</f>
        <v>10186.750033431939</v>
      </c>
      <c r="K39" s="26">
        <v>300</v>
      </c>
      <c r="L39" s="37">
        <v>40</v>
      </c>
      <c r="M39" s="38">
        <v>2.7E-2</v>
      </c>
      <c r="N39" s="39">
        <v>1E-3</v>
      </c>
      <c r="O39" s="39">
        <v>0.05</v>
      </c>
      <c r="P39" s="40">
        <v>2437</v>
      </c>
      <c r="Q39" s="40">
        <v>1107</v>
      </c>
      <c r="R39" s="40">
        <v>3518</v>
      </c>
      <c r="S39" s="41">
        <v>6049</v>
      </c>
      <c r="T39" s="131"/>
      <c r="V39" s="19">
        <v>300</v>
      </c>
      <c r="W39" s="5">
        <f>+CK43</f>
        <v>8110.9</v>
      </c>
      <c r="X39" s="5">
        <f>+CK44</f>
        <v>-363.73</v>
      </c>
      <c r="Y39" s="124">
        <f>+CK45</f>
        <v>2439.6</v>
      </c>
    </row>
    <row r="40" spans="2:97" ht="15" thickBot="1">
      <c r="B40" s="21">
        <v>500</v>
      </c>
      <c r="C40" s="87">
        <f t="shared" si="1"/>
        <v>3512.7851588835451</v>
      </c>
      <c r="D40" s="116">
        <f t="shared" si="3"/>
        <v>3751.0292936222959</v>
      </c>
      <c r="E40" s="116">
        <f t="shared" si="3"/>
        <v>4111.7709754190637</v>
      </c>
      <c r="F40" s="87">
        <f t="shared" si="3"/>
        <v>4760.1196252959626</v>
      </c>
      <c r="G40" s="87">
        <f t="shared" si="3"/>
        <v>6170.593660749907</v>
      </c>
      <c r="H40" s="87">
        <f t="shared" si="3"/>
        <v>9689.2532148760765</v>
      </c>
      <c r="I40" s="22">
        <f t="shared" si="3"/>
        <v>14667.749637797569</v>
      </c>
      <c r="K40" s="29">
        <v>500</v>
      </c>
      <c r="L40" s="42">
        <v>14</v>
      </c>
      <c r="M40" s="43">
        <v>0.03</v>
      </c>
      <c r="N40" s="44">
        <v>2E-3</v>
      </c>
      <c r="O40" s="44">
        <v>4.9000000000000002E-2</v>
      </c>
      <c r="P40" s="45">
        <v>3509</v>
      </c>
      <c r="Q40" s="45">
        <v>2085</v>
      </c>
      <c r="R40" s="45">
        <v>5074</v>
      </c>
      <c r="S40" s="46">
        <v>8330</v>
      </c>
      <c r="T40" s="131"/>
      <c r="V40" s="21">
        <v>500</v>
      </c>
      <c r="W40" s="127">
        <f>+CS43</f>
        <v>11697</v>
      </c>
      <c r="X40" s="127">
        <f>+CS44</f>
        <v>-523.73</v>
      </c>
      <c r="Y40" s="128">
        <f>+CS45</f>
        <v>3512.8</v>
      </c>
    </row>
    <row r="41" spans="2:97">
      <c r="K41" s="11" t="s">
        <v>90</v>
      </c>
    </row>
    <row r="42" spans="2:97">
      <c r="B42" s="171" t="s">
        <v>159</v>
      </c>
      <c r="AF42" s="3" t="s">
        <v>130</v>
      </c>
      <c r="AN42" s="3" t="s">
        <v>130</v>
      </c>
      <c r="AU42" s="3" t="s">
        <v>130</v>
      </c>
      <c r="BD42" s="3" t="s">
        <v>130</v>
      </c>
      <c r="BL42" s="3" t="s">
        <v>130</v>
      </c>
      <c r="BT42" s="3" t="s">
        <v>130</v>
      </c>
      <c r="CB42" s="3" t="s">
        <v>130</v>
      </c>
      <c r="CJ42" s="3" t="s">
        <v>130</v>
      </c>
      <c r="CR42" s="3" t="s">
        <v>130</v>
      </c>
    </row>
    <row r="43" spans="2:97">
      <c r="B43" s="169">
        <v>225</v>
      </c>
      <c r="C43" s="170">
        <v>319</v>
      </c>
      <c r="D43" s="170">
        <v>406</v>
      </c>
      <c r="E43" s="170">
        <v>515</v>
      </c>
      <c r="F43" s="170">
        <v>709</v>
      </c>
      <c r="G43" s="170">
        <v>1140</v>
      </c>
      <c r="H43" s="170">
        <v>2315</v>
      </c>
      <c r="I43" s="170">
        <v>4317</v>
      </c>
      <c r="K43" s="3" t="s">
        <v>91</v>
      </c>
      <c r="AF43" s="3" t="s">
        <v>131</v>
      </c>
      <c r="AG43" s="3">
        <v>988.48</v>
      </c>
      <c r="AN43" s="3" t="s">
        <v>131</v>
      </c>
      <c r="AO43" s="120">
        <v>1507.7</v>
      </c>
      <c r="AU43" s="3" t="s">
        <v>131</v>
      </c>
      <c r="AV43" s="122">
        <v>2173.3000000000002</v>
      </c>
      <c r="BD43" s="3" t="s">
        <v>131</v>
      </c>
      <c r="BE43" s="122">
        <v>2848.9</v>
      </c>
      <c r="BL43" s="3" t="s">
        <v>131</v>
      </c>
      <c r="BM43" s="122">
        <v>3870.7</v>
      </c>
      <c r="BT43" s="3" t="s">
        <v>131</v>
      </c>
      <c r="BU43" s="120">
        <v>5022.3</v>
      </c>
      <c r="CB43" s="3" t="s">
        <v>131</v>
      </c>
      <c r="CC43" s="120">
        <v>6047.4</v>
      </c>
      <c r="CJ43" s="3" t="s">
        <v>131</v>
      </c>
      <c r="CK43" s="120">
        <v>8110.9</v>
      </c>
      <c r="CR43" s="3" t="s">
        <v>131</v>
      </c>
      <c r="CS43" s="120">
        <v>11697</v>
      </c>
    </row>
    <row r="44" spans="2:97">
      <c r="B44" s="169">
        <v>500</v>
      </c>
      <c r="C44" s="170">
        <v>558</v>
      </c>
      <c r="D44" s="170">
        <v>734</v>
      </c>
      <c r="E44" s="170">
        <v>956</v>
      </c>
      <c r="F44" s="170">
        <v>1348</v>
      </c>
      <c r="G44" s="170">
        <v>2216</v>
      </c>
      <c r="H44" s="170">
        <v>4547</v>
      </c>
      <c r="I44" s="170">
        <v>8419</v>
      </c>
      <c r="K44" s="3" t="s">
        <v>92</v>
      </c>
      <c r="AF44" s="3" t="s">
        <v>132</v>
      </c>
      <c r="AG44" s="3">
        <v>-44.328000000000003</v>
      </c>
      <c r="AH44" s="120"/>
      <c r="AN44" s="3" t="s">
        <v>132</v>
      </c>
      <c r="AO44" s="120">
        <v>-67.611999999999995</v>
      </c>
      <c r="AP44" s="120"/>
      <c r="AU44" s="3" t="s">
        <v>132</v>
      </c>
      <c r="AV44" s="122">
        <v>-97.462999999999994</v>
      </c>
      <c r="BD44" s="3" t="s">
        <v>132</v>
      </c>
      <c r="BE44" s="122">
        <v>-127.76</v>
      </c>
      <c r="BL44" s="3" t="s">
        <v>132</v>
      </c>
      <c r="BM44" s="122">
        <v>-173.58</v>
      </c>
      <c r="BT44" s="3" t="s">
        <v>132</v>
      </c>
      <c r="BU44" s="120">
        <v>-225.22</v>
      </c>
      <c r="CB44" s="3" t="s">
        <v>132</v>
      </c>
      <c r="CC44" s="120">
        <v>-271.19</v>
      </c>
      <c r="CJ44" s="3" t="s">
        <v>132</v>
      </c>
      <c r="CK44" s="120">
        <v>-363.73</v>
      </c>
      <c r="CR44" s="3" t="s">
        <v>132</v>
      </c>
      <c r="CS44" s="120">
        <v>-523.73</v>
      </c>
    </row>
    <row r="45" spans="2:97">
      <c r="K45" s="3" t="s">
        <v>93</v>
      </c>
      <c r="AF45" s="3" t="s">
        <v>133</v>
      </c>
      <c r="AG45" s="3">
        <v>297.32</v>
      </c>
      <c r="AH45" s="120"/>
      <c r="AN45" s="3" t="s">
        <v>133</v>
      </c>
      <c r="AO45" s="120">
        <v>453.49</v>
      </c>
      <c r="AP45" s="120"/>
      <c r="AU45" s="3" t="s">
        <v>133</v>
      </c>
      <c r="AV45" s="123">
        <v>653.70000000000005</v>
      </c>
      <c r="BD45" s="3" t="s">
        <v>133</v>
      </c>
      <c r="BE45" s="123">
        <v>856.92</v>
      </c>
      <c r="BL45" s="3" t="s">
        <v>133</v>
      </c>
      <c r="BM45" s="123">
        <v>1164.3</v>
      </c>
      <c r="BT45" s="3" t="s">
        <v>133</v>
      </c>
      <c r="BU45" s="120">
        <v>1510.6</v>
      </c>
      <c r="CB45" s="3" t="s">
        <v>133</v>
      </c>
      <c r="CC45" s="120">
        <v>1819</v>
      </c>
      <c r="CJ45" s="3" t="s">
        <v>133</v>
      </c>
      <c r="CK45" s="120">
        <v>2439.6</v>
      </c>
      <c r="CR45" s="3" t="s">
        <v>133</v>
      </c>
      <c r="CS45" s="120">
        <v>3512.8</v>
      </c>
    </row>
    <row r="46" spans="2:97">
      <c r="K46" s="3" t="s">
        <v>94</v>
      </c>
    </row>
    <row r="47" spans="2:97">
      <c r="K47" s="3" t="s">
        <v>95</v>
      </c>
    </row>
    <row r="48" spans="2:97">
      <c r="K48" s="3" t="s">
        <v>96</v>
      </c>
    </row>
    <row r="50" spans="2:12" s="160" customFormat="1">
      <c r="B50" s="159" t="s">
        <v>154</v>
      </c>
    </row>
    <row r="51" spans="2:12">
      <c r="B51" s="3" t="s">
        <v>155</v>
      </c>
    </row>
    <row r="53" spans="2:12">
      <c r="B53" s="47" t="s">
        <v>101</v>
      </c>
      <c r="C53" s="48"/>
      <c r="D53" s="49"/>
      <c r="E53" s="9"/>
    </row>
    <row r="54" spans="2:12" ht="15" thickBot="1">
      <c r="B54" s="50" t="s">
        <v>102</v>
      </c>
      <c r="C54" s="51" t="s">
        <v>103</v>
      </c>
      <c r="D54" s="52" t="s">
        <v>38</v>
      </c>
      <c r="E54" s="53" t="s">
        <v>104</v>
      </c>
      <c r="G54" s="78" t="s">
        <v>115</v>
      </c>
      <c r="H54" s="82" t="s">
        <v>116</v>
      </c>
    </row>
    <row r="55" spans="2:12" ht="15.5" thickTop="1" thickBot="1">
      <c r="B55" s="57">
        <v>0</v>
      </c>
      <c r="C55" s="58">
        <f>B55^2</f>
        <v>0</v>
      </c>
      <c r="D55" s="59">
        <v>855</v>
      </c>
      <c r="E55" s="74">
        <f>+D55/$D$55</f>
        <v>1</v>
      </c>
      <c r="G55" s="79" t="s">
        <v>117</v>
      </c>
      <c r="H55" s="83" t="s">
        <v>118</v>
      </c>
    </row>
    <row r="56" spans="2:12" ht="15" thickTop="1">
      <c r="B56" s="57">
        <v>0.03</v>
      </c>
      <c r="C56" s="58">
        <f t="shared" ref="C56:C58" si="4">B56^2</f>
        <v>8.9999999999999998E-4</v>
      </c>
      <c r="D56" s="59">
        <v>856</v>
      </c>
      <c r="E56" s="74">
        <f t="shared" ref="E56:E58" si="5">+D56/$D$55</f>
        <v>1.0011695906432749</v>
      </c>
      <c r="G56" s="80" cm="1">
        <f t="array" ref="G56">TREND($E$55:$E$58,$B$55:$C$58,{1,1})-G58-G57</f>
        <v>3.3282117270910794</v>
      </c>
      <c r="H56" s="84" cm="1">
        <f t="array" ref="H56">TREND($D$55:$D$58,$B$55:$C$58,{1,1})-H58-H57</f>
        <v>2845.6210266628714</v>
      </c>
    </row>
    <row r="57" spans="2:12">
      <c r="B57" s="57">
        <v>0.15</v>
      </c>
      <c r="C57" s="58">
        <f t="shared" si="4"/>
        <v>2.2499999999999999E-2</v>
      </c>
      <c r="D57" s="59">
        <v>900</v>
      </c>
      <c r="E57" s="74">
        <f t="shared" si="5"/>
        <v>1.0526315789473684</v>
      </c>
      <c r="G57" s="81" cm="1">
        <f t="array" ref="G57">TREND($E$55:$E$58,$B$55:$C$58,{1,0})-G58</f>
        <v>-0.14925348288645579</v>
      </c>
      <c r="H57" s="85" cm="1">
        <f t="array" ref="H57">TREND($D$55:$D$58,$B$55:$C$58,{1,0})-H58</f>
        <v>-127.61172786791894</v>
      </c>
    </row>
    <row r="58" spans="2:12">
      <c r="B58" s="60">
        <v>0.21</v>
      </c>
      <c r="C58" s="61">
        <f t="shared" si="4"/>
        <v>4.4099999999999993E-2</v>
      </c>
      <c r="D58" s="62">
        <v>955</v>
      </c>
      <c r="E58" s="75">
        <f t="shared" si="5"/>
        <v>1.1169590643274854</v>
      </c>
      <c r="G58" s="81" cm="1">
        <f t="array" ref="G58">TREND(E55:E58,B55:C58,{0,0})</f>
        <v>1.0010787001662995</v>
      </c>
      <c r="H58" s="86" cm="1">
        <f t="array" ref="H58">TREND(D55:D58,B55:C58,{0,0})</f>
        <v>855.92228864218623</v>
      </c>
    </row>
    <row r="62" spans="2:12">
      <c r="B62" s="10" t="s">
        <v>123</v>
      </c>
      <c r="L62" s="10" t="s">
        <v>122</v>
      </c>
    </row>
    <row r="63" spans="2:12">
      <c r="B63" s="2" t="s">
        <v>99</v>
      </c>
      <c r="C63" s="55" t="s">
        <v>105</v>
      </c>
      <c r="D63" s="55"/>
      <c r="E63" s="55"/>
      <c r="F63" s="56"/>
    </row>
    <row r="64" spans="2:12" ht="15" thickBot="1">
      <c r="B64" s="4" t="s">
        <v>98</v>
      </c>
      <c r="C64" s="63" t="s">
        <v>106</v>
      </c>
      <c r="D64" s="63" t="s">
        <v>107</v>
      </c>
      <c r="E64" s="63" t="s">
        <v>108</v>
      </c>
      <c r="F64" s="64" t="s">
        <v>109</v>
      </c>
    </row>
    <row r="65" spans="2:6" ht="15" thickTop="1">
      <c r="B65" s="65">
        <v>0.03</v>
      </c>
      <c r="C65" s="66">
        <v>0.62</v>
      </c>
      <c r="D65" s="67">
        <f>1-C65</f>
        <v>0.38</v>
      </c>
      <c r="E65" s="68">
        <f>+B65*$E$83*1000</f>
        <v>2250</v>
      </c>
      <c r="F65" s="76">
        <f>+E65*D65</f>
        <v>855</v>
      </c>
    </row>
    <row r="66" spans="2:6">
      <c r="B66" s="65">
        <v>0.05</v>
      </c>
      <c r="C66" s="66">
        <v>0.76500000000000001</v>
      </c>
      <c r="D66" s="67">
        <f t="shared" ref="D66:D82" si="6">1-C66</f>
        <v>0.23499999999999999</v>
      </c>
      <c r="E66" s="68">
        <f t="shared" ref="E66:E82" si="7">+B66*$E$83*1000</f>
        <v>3750</v>
      </c>
      <c r="F66" s="76">
        <f t="shared" ref="F66:F82" si="8">+E66*D66</f>
        <v>881.25</v>
      </c>
    </row>
    <row r="67" spans="2:6">
      <c r="B67" s="65">
        <v>7.0000000000000007E-2</v>
      </c>
      <c r="C67" s="66">
        <v>0.83</v>
      </c>
      <c r="D67" s="67">
        <f t="shared" si="6"/>
        <v>0.17000000000000004</v>
      </c>
      <c r="E67" s="68">
        <f t="shared" si="7"/>
        <v>5250.0000000000009</v>
      </c>
      <c r="F67" s="76">
        <f t="shared" si="8"/>
        <v>892.50000000000034</v>
      </c>
    </row>
    <row r="68" spans="2:6">
      <c r="B68" s="65">
        <v>0.09</v>
      </c>
      <c r="C68" s="66">
        <v>0.87</v>
      </c>
      <c r="D68" s="67">
        <f t="shared" si="6"/>
        <v>0.13</v>
      </c>
      <c r="E68" s="68">
        <f t="shared" si="7"/>
        <v>6750</v>
      </c>
      <c r="F68" s="76">
        <f t="shared" si="8"/>
        <v>877.5</v>
      </c>
    </row>
    <row r="69" spans="2:6">
      <c r="B69" s="65">
        <v>0.11</v>
      </c>
      <c r="C69" s="66">
        <v>0.89</v>
      </c>
      <c r="D69" s="67">
        <f t="shared" si="6"/>
        <v>0.10999999999999999</v>
      </c>
      <c r="E69" s="68">
        <f t="shared" si="7"/>
        <v>8250</v>
      </c>
      <c r="F69" s="76">
        <f t="shared" si="8"/>
        <v>907.49999999999989</v>
      </c>
    </row>
    <row r="70" spans="2:6">
      <c r="B70" s="65">
        <v>0.13</v>
      </c>
      <c r="C70" s="66">
        <v>0.91</v>
      </c>
      <c r="D70" s="67">
        <f t="shared" si="6"/>
        <v>8.9999999999999969E-2</v>
      </c>
      <c r="E70" s="68">
        <f t="shared" si="7"/>
        <v>9750</v>
      </c>
      <c r="F70" s="76">
        <f t="shared" si="8"/>
        <v>877.49999999999966</v>
      </c>
    </row>
    <row r="71" spans="2:6">
      <c r="B71" s="65">
        <v>0.15</v>
      </c>
      <c r="C71" s="66">
        <v>0.92</v>
      </c>
      <c r="D71" s="67">
        <f t="shared" si="6"/>
        <v>7.999999999999996E-2</v>
      </c>
      <c r="E71" s="68">
        <f t="shared" si="7"/>
        <v>11250</v>
      </c>
      <c r="F71" s="76">
        <f t="shared" si="8"/>
        <v>899.99999999999955</v>
      </c>
    </row>
    <row r="72" spans="2:6">
      <c r="B72" s="65">
        <v>0.17</v>
      </c>
      <c r="C72" s="66">
        <v>0.93</v>
      </c>
      <c r="D72" s="67">
        <f t="shared" si="6"/>
        <v>6.9999999999999951E-2</v>
      </c>
      <c r="E72" s="68">
        <f t="shared" si="7"/>
        <v>12750.000000000002</v>
      </c>
      <c r="F72" s="76">
        <f t="shared" si="8"/>
        <v>892.49999999999955</v>
      </c>
    </row>
    <row r="73" spans="2:6">
      <c r="B73" s="65">
        <v>0.19</v>
      </c>
      <c r="C73" s="66">
        <v>0.93500000000000005</v>
      </c>
      <c r="D73" s="67">
        <f t="shared" si="6"/>
        <v>6.4999999999999947E-2</v>
      </c>
      <c r="E73" s="68">
        <f t="shared" si="7"/>
        <v>14250</v>
      </c>
      <c r="F73" s="76">
        <f t="shared" si="8"/>
        <v>926.2499999999992</v>
      </c>
    </row>
    <row r="74" spans="2:6">
      <c r="B74" s="65">
        <v>0.21</v>
      </c>
      <c r="C74" s="66">
        <v>0.94</v>
      </c>
      <c r="D74" s="67">
        <f t="shared" si="6"/>
        <v>6.0000000000000053E-2</v>
      </c>
      <c r="E74" s="68">
        <f t="shared" si="7"/>
        <v>15750</v>
      </c>
      <c r="F74" s="76">
        <f t="shared" si="8"/>
        <v>945.0000000000008</v>
      </c>
    </row>
    <row r="75" spans="2:6">
      <c r="B75" s="65">
        <v>0.3</v>
      </c>
      <c r="C75" s="66">
        <v>0.96</v>
      </c>
      <c r="D75" s="67">
        <f t="shared" si="6"/>
        <v>4.0000000000000036E-2</v>
      </c>
      <c r="E75" s="68">
        <f t="shared" si="7"/>
        <v>22500</v>
      </c>
      <c r="F75" s="76">
        <f t="shared" si="8"/>
        <v>900.0000000000008</v>
      </c>
    </row>
    <row r="76" spans="2:6">
      <c r="B76" s="65">
        <v>0.4</v>
      </c>
      <c r="C76" s="66">
        <v>0.96499999999999997</v>
      </c>
      <c r="D76" s="67">
        <f t="shared" si="6"/>
        <v>3.5000000000000031E-2</v>
      </c>
      <c r="E76" s="68">
        <f t="shared" si="7"/>
        <v>30000</v>
      </c>
      <c r="F76" s="76">
        <f t="shared" si="8"/>
        <v>1050.0000000000009</v>
      </c>
    </row>
    <row r="77" spans="2:6">
      <c r="B77" s="65">
        <v>0.5</v>
      </c>
      <c r="C77" s="66">
        <v>0.96599999999999997</v>
      </c>
      <c r="D77" s="67">
        <f t="shared" si="6"/>
        <v>3.400000000000003E-2</v>
      </c>
      <c r="E77" s="68">
        <f t="shared" si="7"/>
        <v>37500</v>
      </c>
      <c r="F77" s="76">
        <f t="shared" si="8"/>
        <v>1275.0000000000011</v>
      </c>
    </row>
    <row r="78" spans="2:6">
      <c r="B78" s="65">
        <v>0.6</v>
      </c>
      <c r="C78" s="66">
        <v>0.96799999999999997</v>
      </c>
      <c r="D78" s="67">
        <f t="shared" si="6"/>
        <v>3.2000000000000028E-2</v>
      </c>
      <c r="E78" s="68">
        <f t="shared" si="7"/>
        <v>45000</v>
      </c>
      <c r="F78" s="76">
        <f t="shared" si="8"/>
        <v>1440.0000000000014</v>
      </c>
    </row>
    <row r="79" spans="2:6">
      <c r="B79" s="65">
        <v>0.7</v>
      </c>
      <c r="C79" s="66">
        <v>0.96799999999999997</v>
      </c>
      <c r="D79" s="67">
        <f t="shared" si="6"/>
        <v>3.2000000000000028E-2</v>
      </c>
      <c r="E79" s="68">
        <f t="shared" si="7"/>
        <v>52500</v>
      </c>
      <c r="F79" s="76">
        <f t="shared" si="8"/>
        <v>1680.0000000000016</v>
      </c>
    </row>
    <row r="80" spans="2:6">
      <c r="B80" s="65">
        <v>0.8</v>
      </c>
      <c r="C80" s="66">
        <v>0.96599999999999997</v>
      </c>
      <c r="D80" s="67">
        <f t="shared" si="6"/>
        <v>3.400000000000003E-2</v>
      </c>
      <c r="E80" s="68">
        <f t="shared" si="7"/>
        <v>60000</v>
      </c>
      <c r="F80" s="76">
        <f t="shared" si="8"/>
        <v>2040.0000000000018</v>
      </c>
    </row>
    <row r="81" spans="2:6">
      <c r="B81" s="65">
        <v>0.9</v>
      </c>
      <c r="C81" s="66">
        <v>0.96199999999999997</v>
      </c>
      <c r="D81" s="67">
        <f t="shared" si="6"/>
        <v>3.8000000000000034E-2</v>
      </c>
      <c r="E81" s="68">
        <f t="shared" si="7"/>
        <v>67500</v>
      </c>
      <c r="F81" s="76">
        <f t="shared" si="8"/>
        <v>2565.0000000000023</v>
      </c>
    </row>
    <row r="82" spans="2:6">
      <c r="B82" s="70">
        <v>1</v>
      </c>
      <c r="C82" s="71">
        <v>0.95799999999999996</v>
      </c>
      <c r="D82" s="72">
        <f t="shared" si="6"/>
        <v>4.2000000000000037E-2</v>
      </c>
      <c r="E82" s="73">
        <f t="shared" si="7"/>
        <v>75000</v>
      </c>
      <c r="F82" s="77">
        <f t="shared" si="8"/>
        <v>3150.0000000000027</v>
      </c>
    </row>
    <row r="83" spans="2:6">
      <c r="E83" s="3">
        <v>75</v>
      </c>
      <c r="F83" s="3" t="s">
        <v>30</v>
      </c>
    </row>
    <row r="97" spans="2:11" ht="15" thickBot="1">
      <c r="B97" s="10" t="s">
        <v>124</v>
      </c>
    </row>
    <row r="98" spans="2:11">
      <c r="B98" s="522" t="s">
        <v>125</v>
      </c>
      <c r="C98" s="523"/>
      <c r="D98" s="523"/>
      <c r="E98" s="523"/>
      <c r="F98" s="523"/>
      <c r="G98" s="523"/>
      <c r="H98" s="523"/>
      <c r="I98" s="523"/>
      <c r="J98" s="523"/>
      <c r="K98" s="524"/>
    </row>
    <row r="99" spans="2:11">
      <c r="B99" s="99" t="s">
        <v>99</v>
      </c>
      <c r="C99" s="54" t="s">
        <v>105</v>
      </c>
      <c r="D99" s="55"/>
      <c r="E99" s="55"/>
      <c r="F99" s="56"/>
      <c r="G99" s="54" t="s">
        <v>101</v>
      </c>
      <c r="H99" s="56"/>
      <c r="I99" s="54" t="s">
        <v>126</v>
      </c>
      <c r="J99" s="56"/>
      <c r="K99" s="114" t="s">
        <v>129</v>
      </c>
    </row>
    <row r="100" spans="2:11" ht="15" thickBot="1">
      <c r="B100" s="101" t="s">
        <v>98</v>
      </c>
      <c r="C100" s="94" t="s">
        <v>106</v>
      </c>
      <c r="D100" s="63" t="s">
        <v>107</v>
      </c>
      <c r="E100" s="63" t="s">
        <v>108</v>
      </c>
      <c r="F100" s="64" t="s">
        <v>109</v>
      </c>
      <c r="G100" s="94" t="s">
        <v>127</v>
      </c>
      <c r="H100" s="64" t="s">
        <v>106</v>
      </c>
      <c r="I100" s="94" t="s">
        <v>109</v>
      </c>
      <c r="J100" s="64" t="s">
        <v>106</v>
      </c>
      <c r="K100" s="113" t="s">
        <v>99</v>
      </c>
    </row>
    <row r="101" spans="2:11" ht="15" thickTop="1">
      <c r="B101" s="102">
        <v>0.03</v>
      </c>
      <c r="C101" s="95">
        <v>0.62</v>
      </c>
      <c r="D101" s="67">
        <f>1-C101</f>
        <v>0.38</v>
      </c>
      <c r="E101" s="68">
        <f t="shared" ref="E101:E110" si="9">+B101*$E$23*1000</f>
        <v>11580</v>
      </c>
      <c r="F101" s="69">
        <f>+D101*E101</f>
        <v>4400.3999999999996</v>
      </c>
      <c r="G101" s="96">
        <v>856</v>
      </c>
      <c r="H101" s="97">
        <f>1-G101/(B101*$E$23*1000)</f>
        <v>0.92607944732297065</v>
      </c>
      <c r="I101" s="98">
        <f>+$H$56*B101^2+$H$57*B101+$H$58</f>
        <v>854.65499573014529</v>
      </c>
      <c r="J101" s="93">
        <f t="shared" ref="J101:J110" si="10">1-I101/(B101*$E$23*1000)</f>
        <v>0.926195596223649</v>
      </c>
      <c r="K101" s="103">
        <f>1-I101/G101</f>
        <v>1.5712666703909806E-3</v>
      </c>
    </row>
    <row r="102" spans="2:11">
      <c r="B102" s="102">
        <v>0.05</v>
      </c>
      <c r="C102" s="95">
        <v>0.76500000000000001</v>
      </c>
      <c r="D102" s="67">
        <f t="shared" ref="D102:D110" si="11">1-C102</f>
        <v>0.23499999999999999</v>
      </c>
      <c r="E102" s="68">
        <f t="shared" si="9"/>
        <v>19300</v>
      </c>
      <c r="F102" s="69">
        <f t="shared" ref="F102:F110" si="12">+D102*E102</f>
        <v>4535.5</v>
      </c>
      <c r="G102" s="96"/>
      <c r="H102" s="69"/>
      <c r="I102" s="98">
        <f t="shared" ref="I102:I110" si="13">+$H$56*B102^2+$H$57*B102+$H$58</f>
        <v>856.65575481544749</v>
      </c>
      <c r="J102" s="97">
        <f t="shared" si="10"/>
        <v>0.95561369146033948</v>
      </c>
      <c r="K102" s="100"/>
    </row>
    <row r="103" spans="2:11">
      <c r="B103" s="102">
        <v>7.0000000000000007E-2</v>
      </c>
      <c r="C103" s="95">
        <v>0.83</v>
      </c>
      <c r="D103" s="67">
        <f t="shared" si="11"/>
        <v>0.17000000000000004</v>
      </c>
      <c r="E103" s="68">
        <f t="shared" si="9"/>
        <v>27020.000000000004</v>
      </c>
      <c r="F103" s="69">
        <f t="shared" si="12"/>
        <v>4593.4000000000015</v>
      </c>
      <c r="G103" s="96"/>
      <c r="H103" s="69"/>
      <c r="I103" s="98">
        <f t="shared" si="13"/>
        <v>860.93301072207998</v>
      </c>
      <c r="J103" s="97">
        <f t="shared" si="10"/>
        <v>0.96813719427379419</v>
      </c>
      <c r="K103" s="100"/>
    </row>
    <row r="104" spans="2:11">
      <c r="B104" s="102">
        <v>0.09</v>
      </c>
      <c r="C104" s="95">
        <v>0.87</v>
      </c>
      <c r="D104" s="67">
        <f t="shared" si="11"/>
        <v>0.13</v>
      </c>
      <c r="E104" s="68">
        <f t="shared" si="9"/>
        <v>34740</v>
      </c>
      <c r="F104" s="69">
        <f t="shared" si="12"/>
        <v>4516.2</v>
      </c>
      <c r="G104" s="96"/>
      <c r="H104" s="69"/>
      <c r="I104" s="98">
        <f t="shared" si="13"/>
        <v>867.48676345004276</v>
      </c>
      <c r="J104" s="97">
        <f t="shared" si="10"/>
        <v>0.97502916627950365</v>
      </c>
      <c r="K104" s="100"/>
    </row>
    <row r="105" spans="2:11">
      <c r="B105" s="102">
        <v>0.11</v>
      </c>
      <c r="C105" s="95">
        <v>0.89</v>
      </c>
      <c r="D105" s="67">
        <f t="shared" si="11"/>
        <v>0.10999999999999999</v>
      </c>
      <c r="E105" s="68">
        <f t="shared" si="9"/>
        <v>42460</v>
      </c>
      <c r="F105" s="69">
        <f t="shared" si="12"/>
        <v>4670.5999999999995</v>
      </c>
      <c r="G105" s="96"/>
      <c r="H105" s="69"/>
      <c r="I105" s="98">
        <f t="shared" si="13"/>
        <v>876.31701299933593</v>
      </c>
      <c r="J105" s="97">
        <f t="shared" si="10"/>
        <v>0.97936135155441983</v>
      </c>
      <c r="K105" s="100"/>
    </row>
    <row r="106" spans="2:11">
      <c r="B106" s="102">
        <v>0.13</v>
      </c>
      <c r="C106" s="95">
        <v>0.91</v>
      </c>
      <c r="D106" s="67">
        <f t="shared" si="11"/>
        <v>8.9999999999999969E-2</v>
      </c>
      <c r="E106" s="68">
        <f t="shared" si="9"/>
        <v>50180</v>
      </c>
      <c r="F106" s="69">
        <f t="shared" si="12"/>
        <v>4516.199999999998</v>
      </c>
      <c r="G106" s="96"/>
      <c r="H106" s="69"/>
      <c r="I106" s="98">
        <f t="shared" si="13"/>
        <v>887.42375936995927</v>
      </c>
      <c r="J106" s="97">
        <f t="shared" si="10"/>
        <v>0.9823151901281395</v>
      </c>
      <c r="K106" s="100"/>
    </row>
    <row r="107" spans="2:11">
      <c r="B107" s="102">
        <v>0.15</v>
      </c>
      <c r="C107" s="95">
        <v>0.92</v>
      </c>
      <c r="D107" s="67">
        <f t="shared" si="11"/>
        <v>7.999999999999996E-2</v>
      </c>
      <c r="E107" s="68">
        <f t="shared" si="9"/>
        <v>57900</v>
      </c>
      <c r="F107" s="69">
        <f t="shared" si="12"/>
        <v>4631.9999999999973</v>
      </c>
      <c r="G107" s="96">
        <v>900</v>
      </c>
      <c r="H107" s="97">
        <f>1-G107/(B107*$E$23*1000)</f>
        <v>0.98445595854922274</v>
      </c>
      <c r="I107" s="98">
        <f t="shared" si="13"/>
        <v>900.80700256191301</v>
      </c>
      <c r="J107" s="97">
        <f t="shared" si="10"/>
        <v>0.98444202068114139</v>
      </c>
      <c r="K107" s="103">
        <f>1-I107/G107</f>
        <v>-8.9666951323663646E-4</v>
      </c>
    </row>
    <row r="108" spans="2:11">
      <c r="B108" s="102">
        <v>0.17</v>
      </c>
      <c r="C108" s="95">
        <v>0.93</v>
      </c>
      <c r="D108" s="67">
        <f t="shared" si="11"/>
        <v>6.9999999999999951E-2</v>
      </c>
      <c r="E108" s="68">
        <f t="shared" si="9"/>
        <v>65620</v>
      </c>
      <c r="F108" s="69">
        <f t="shared" si="12"/>
        <v>4593.3999999999969</v>
      </c>
      <c r="G108" s="96"/>
      <c r="H108" s="69"/>
      <c r="I108" s="98">
        <f t="shared" si="13"/>
        <v>916.46674257519703</v>
      </c>
      <c r="J108" s="97">
        <f t="shared" si="10"/>
        <v>0.98603372839720826</v>
      </c>
      <c r="K108" s="100"/>
    </row>
    <row r="109" spans="2:11">
      <c r="B109" s="102">
        <v>0.19</v>
      </c>
      <c r="C109" s="95">
        <v>0.93500000000000005</v>
      </c>
      <c r="D109" s="67">
        <f t="shared" si="11"/>
        <v>6.4999999999999947E-2</v>
      </c>
      <c r="E109" s="68">
        <f t="shared" si="9"/>
        <v>73340</v>
      </c>
      <c r="F109" s="69">
        <f t="shared" si="12"/>
        <v>4767.0999999999958</v>
      </c>
      <c r="G109" s="96"/>
      <c r="H109" s="69"/>
      <c r="I109" s="98">
        <f t="shared" si="13"/>
        <v>934.40297940981134</v>
      </c>
      <c r="J109" s="97">
        <f t="shared" si="10"/>
        <v>0.98725929943537205</v>
      </c>
      <c r="K109" s="100"/>
    </row>
    <row r="110" spans="2:11" ht="15" thickBot="1">
      <c r="B110" s="104">
        <v>0.21</v>
      </c>
      <c r="C110" s="105">
        <v>0.94</v>
      </c>
      <c r="D110" s="106">
        <f t="shared" si="11"/>
        <v>6.0000000000000053E-2</v>
      </c>
      <c r="E110" s="107">
        <f t="shared" si="9"/>
        <v>81060</v>
      </c>
      <c r="F110" s="108">
        <f t="shared" si="12"/>
        <v>4863.600000000004</v>
      </c>
      <c r="G110" s="109">
        <v>955</v>
      </c>
      <c r="H110" s="110">
        <f>1-G110/(B110*$E$23*1000)</f>
        <v>0.9882186035035776</v>
      </c>
      <c r="I110" s="111">
        <f t="shared" si="13"/>
        <v>954.61571306575593</v>
      </c>
      <c r="J110" s="110">
        <f t="shared" si="10"/>
        <v>0.98822334427503389</v>
      </c>
      <c r="K110" s="112">
        <f>1-I110/G110</f>
        <v>4.0239469554348428E-4</v>
      </c>
    </row>
    <row r="111" spans="2:11">
      <c r="B111" s="11" t="s">
        <v>128</v>
      </c>
    </row>
    <row r="116" spans="2:16" s="160" customFormat="1">
      <c r="B116" s="159" t="s">
        <v>153</v>
      </c>
    </row>
    <row r="117" spans="2:16" ht="15" thickBot="1"/>
    <row r="118" spans="2:16" ht="23.5" thickTop="1">
      <c r="B118" s="520" t="s">
        <v>30</v>
      </c>
      <c r="C118" s="133" t="s">
        <v>143</v>
      </c>
      <c r="D118" s="133" t="s">
        <v>144</v>
      </c>
      <c r="E118" s="133" t="s">
        <v>145</v>
      </c>
      <c r="F118" s="135" t="s">
        <v>144</v>
      </c>
      <c r="G118" s="137" t="s">
        <v>146</v>
      </c>
      <c r="M118" s="142"/>
      <c r="N118" s="144"/>
      <c r="O118" s="146" t="s">
        <v>149</v>
      </c>
      <c r="P118" s="148" t="s">
        <v>149</v>
      </c>
    </row>
    <row r="119" spans="2:16" ht="22.5" thickBot="1">
      <c r="B119" s="521"/>
      <c r="C119" s="134" t="s">
        <v>38</v>
      </c>
      <c r="D119" s="134" t="s">
        <v>38</v>
      </c>
      <c r="E119" s="134" t="s">
        <v>1</v>
      </c>
      <c r="F119" s="136" t="s">
        <v>1</v>
      </c>
      <c r="G119" s="138" t="s">
        <v>20</v>
      </c>
      <c r="M119" s="143" t="s">
        <v>147</v>
      </c>
      <c r="N119" s="145" t="s">
        <v>148</v>
      </c>
      <c r="O119" s="147" t="s">
        <v>150</v>
      </c>
      <c r="P119" s="149" t="s">
        <v>151</v>
      </c>
    </row>
    <row r="120" spans="2:16" ht="15" thickBot="1">
      <c r="B120" s="139">
        <v>15</v>
      </c>
      <c r="C120" s="140">
        <f>+C32</f>
        <v>297.32037394939096</v>
      </c>
      <c r="D120" s="140">
        <f t="shared" ref="D120:D126" si="14">+C18</f>
        <v>35</v>
      </c>
      <c r="E120" s="140">
        <f>+C120*8760/1000</f>
        <v>2604.5264757966647</v>
      </c>
      <c r="F120" s="140">
        <f>+D120*8760/1000</f>
        <v>306.60000000000002</v>
      </c>
      <c r="G120" s="141">
        <f>+E120-F120</f>
        <v>2297.9264757966648</v>
      </c>
      <c r="M120" s="150">
        <v>15</v>
      </c>
      <c r="N120" s="151" t="s">
        <v>152</v>
      </c>
      <c r="O120" s="151" t="s">
        <v>152</v>
      </c>
      <c r="P120" s="152" t="s">
        <v>152</v>
      </c>
    </row>
    <row r="121" spans="2:16" ht="15" thickBot="1">
      <c r="B121" s="139">
        <v>30</v>
      </c>
      <c r="C121" s="140">
        <f t="shared" ref="C121:C127" si="15">+C33</f>
        <v>453.4886511753337</v>
      </c>
      <c r="D121" s="140">
        <f t="shared" si="14"/>
        <v>57</v>
      </c>
      <c r="E121" s="140">
        <f t="shared" ref="E121:E127" si="16">+C121*8760/1000</f>
        <v>3972.5605842959235</v>
      </c>
      <c r="F121" s="140">
        <f t="shared" ref="F121:F127" si="17">+D121*8760/1000</f>
        <v>499.32</v>
      </c>
      <c r="G121" s="141">
        <v>3027</v>
      </c>
      <c r="M121" s="150">
        <v>30</v>
      </c>
      <c r="N121" s="151">
        <v>15</v>
      </c>
      <c r="O121" s="151">
        <v>800</v>
      </c>
      <c r="P121" s="153">
        <v>1300</v>
      </c>
    </row>
    <row r="122" spans="2:16" ht="15" thickBot="1">
      <c r="B122" s="139">
        <v>45</v>
      </c>
      <c r="C122" s="140">
        <f t="shared" si="15"/>
        <v>653.70439120859362</v>
      </c>
      <c r="D122" s="140">
        <f t="shared" si="14"/>
        <v>78</v>
      </c>
      <c r="E122" s="140">
        <f t="shared" si="16"/>
        <v>5726.4504669872804</v>
      </c>
      <c r="F122" s="140">
        <f t="shared" si="17"/>
        <v>683.28</v>
      </c>
      <c r="G122" s="141">
        <v>4274</v>
      </c>
      <c r="M122" s="150">
        <v>45</v>
      </c>
      <c r="N122" s="151">
        <v>30</v>
      </c>
      <c r="O122" s="151">
        <v>900</v>
      </c>
      <c r="P122" s="153">
        <v>1600</v>
      </c>
    </row>
    <row r="123" spans="2:16" ht="15" thickBot="1">
      <c r="B123" s="139">
        <v>75</v>
      </c>
      <c r="C123" s="140">
        <f t="shared" si="15"/>
        <v>856.92336734235244</v>
      </c>
      <c r="D123" s="140">
        <f t="shared" si="14"/>
        <v>111</v>
      </c>
      <c r="E123" s="140">
        <f t="shared" si="16"/>
        <v>7506.6486979190076</v>
      </c>
      <c r="F123" s="140">
        <f t="shared" si="17"/>
        <v>972.36</v>
      </c>
      <c r="G123" s="141">
        <v>6563</v>
      </c>
      <c r="M123" s="150">
        <v>75</v>
      </c>
      <c r="N123" s="151">
        <v>45</v>
      </c>
      <c r="O123" s="154">
        <v>1500</v>
      </c>
      <c r="P123" s="153">
        <v>2400</v>
      </c>
    </row>
    <row r="124" spans="2:16" ht="15" thickBot="1">
      <c r="B124" s="139">
        <v>112.5</v>
      </c>
      <c r="C124" s="140">
        <f t="shared" si="15"/>
        <v>1164.2545282934063</v>
      </c>
      <c r="D124" s="140">
        <f t="shared" si="14"/>
        <v>164</v>
      </c>
      <c r="E124" s="140">
        <f t="shared" si="16"/>
        <v>10198.869667850238</v>
      </c>
      <c r="F124" s="140">
        <f t="shared" si="17"/>
        <v>1436.64</v>
      </c>
      <c r="G124" s="141">
        <v>8791</v>
      </c>
      <c r="M124" s="150">
        <v>112.5</v>
      </c>
      <c r="N124" s="151">
        <v>75</v>
      </c>
      <c r="O124" s="154">
        <v>1800</v>
      </c>
      <c r="P124" s="153">
        <v>3100</v>
      </c>
    </row>
    <row r="125" spans="2:16" ht="15" thickBot="1">
      <c r="B125" s="139">
        <v>150</v>
      </c>
      <c r="C125" s="140">
        <f t="shared" si="15"/>
        <v>1510.6277585509461</v>
      </c>
      <c r="D125" s="140">
        <f t="shared" si="14"/>
        <v>203</v>
      </c>
      <c r="E125" s="140">
        <f t="shared" si="16"/>
        <v>13233.099164906287</v>
      </c>
      <c r="F125" s="140">
        <f t="shared" si="17"/>
        <v>1778.28</v>
      </c>
      <c r="G125" s="141">
        <v>10553</v>
      </c>
      <c r="M125" s="150">
        <v>150</v>
      </c>
      <c r="N125" s="151">
        <v>112.5</v>
      </c>
      <c r="O125" s="154">
        <v>1500</v>
      </c>
      <c r="P125" s="153">
        <v>3100</v>
      </c>
    </row>
    <row r="126" spans="2:16" ht="15" thickBot="1">
      <c r="B126" s="139">
        <v>225</v>
      </c>
      <c r="C126" s="140">
        <f t="shared" si="15"/>
        <v>1818.9599982021662</v>
      </c>
      <c r="D126" s="140">
        <f t="shared" si="14"/>
        <v>319</v>
      </c>
      <c r="E126" s="140">
        <f t="shared" si="16"/>
        <v>15934.089584250976</v>
      </c>
      <c r="F126" s="140">
        <f t="shared" si="17"/>
        <v>2794.44</v>
      </c>
      <c r="G126" s="141">
        <v>11975</v>
      </c>
      <c r="M126" s="150">
        <v>225</v>
      </c>
      <c r="N126" s="151">
        <v>150</v>
      </c>
      <c r="O126" s="154">
        <v>2300</v>
      </c>
      <c r="P126" s="153">
        <v>4300</v>
      </c>
    </row>
    <row r="127" spans="2:16" ht="15" thickBot="1">
      <c r="B127" s="139">
        <v>500</v>
      </c>
      <c r="C127" s="140">
        <f t="shared" si="15"/>
        <v>2439.6287923052719</v>
      </c>
      <c r="D127" s="140">
        <f t="shared" ref="D127" si="18">+C26</f>
        <v>558</v>
      </c>
      <c r="E127" s="140">
        <f t="shared" si="16"/>
        <v>21371.148220594183</v>
      </c>
      <c r="F127" s="140">
        <f t="shared" si="17"/>
        <v>4888.08</v>
      </c>
      <c r="G127" s="141">
        <v>9626</v>
      </c>
      <c r="M127" s="150">
        <v>300</v>
      </c>
      <c r="N127" s="151">
        <v>225</v>
      </c>
      <c r="O127" s="154">
        <v>3100</v>
      </c>
      <c r="P127" s="153">
        <v>5500</v>
      </c>
    </row>
    <row r="128" spans="2:16" ht="15" thickBot="1">
      <c r="M128" s="150">
        <v>500</v>
      </c>
      <c r="N128" s="151">
        <v>300</v>
      </c>
      <c r="O128" s="154">
        <v>5500</v>
      </c>
      <c r="P128" s="153">
        <v>8900</v>
      </c>
    </row>
    <row r="129" spans="13:16" ht="15" thickBot="1">
      <c r="M129" s="150">
        <v>750</v>
      </c>
      <c r="N129" s="151">
        <v>500</v>
      </c>
      <c r="O129" s="154">
        <v>6000</v>
      </c>
      <c r="P129" s="153">
        <v>10900</v>
      </c>
    </row>
    <row r="130" spans="13:16" ht="15" thickBot="1">
      <c r="M130" s="155">
        <v>1000</v>
      </c>
      <c r="N130" s="156">
        <v>750</v>
      </c>
      <c r="O130" s="157">
        <v>7300</v>
      </c>
      <c r="P130" s="158">
        <v>13300</v>
      </c>
    </row>
    <row r="131" spans="13:16" ht="15" thickTop="1"/>
  </sheetData>
  <sheetProtection algorithmName="SHA-512" hashValue="zz54WYE8kut38IrE2EPa1VCtXacV84ZIP8UGWugRHCvRoEHkaYnEPpC7H1hshwl7K5WzeqwmClt0B/d97AySTw==" saltValue="fk6IHhAjnOs6nDGauCS16w==" spinCount="100000" sheet="1" objects="1" scenarios="1"/>
  <mergeCells count="10">
    <mergeCell ref="B15:I15"/>
    <mergeCell ref="C16:I16"/>
    <mergeCell ref="V30:Y30"/>
    <mergeCell ref="V16:Y16"/>
    <mergeCell ref="B118:B119"/>
    <mergeCell ref="B30:I30"/>
    <mergeCell ref="B98:K98"/>
    <mergeCell ref="O15:R15"/>
    <mergeCell ref="K30:S30"/>
    <mergeCell ref="O16:R16"/>
  </mergeCells>
  <pageMargins left="0.7" right="0.7" top="0.75" bottom="0.75" header="0.3" footer="0.3"/>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95EE2-2E7E-4ABC-A6EB-EAE4857E6223}">
  <sheetPr>
    <tabColor theme="4" tint="0.59999389629810485"/>
  </sheetPr>
  <dimension ref="A1:P47"/>
  <sheetViews>
    <sheetView zoomScale="70" zoomScaleNormal="70" workbookViewId="0">
      <selection activeCell="K9" sqref="K9"/>
    </sheetView>
  </sheetViews>
  <sheetFormatPr defaultRowHeight="14.5"/>
  <cols>
    <col min="1" max="1" width="59.81640625" customWidth="1"/>
    <col min="6" max="6" width="6.453125" customWidth="1"/>
    <col min="7" max="7" width="27.54296875" customWidth="1"/>
    <col min="8" max="8" width="28.1796875" hidden="1" customWidth="1"/>
    <col min="9" max="9" width="0.81640625" customWidth="1"/>
    <col min="11" max="11" width="24.81640625" bestFit="1" customWidth="1"/>
    <col min="13" max="13" width="24.81640625" bestFit="1" customWidth="1"/>
    <col min="15" max="15" width="24.81640625" bestFit="1" customWidth="1"/>
  </cols>
  <sheetData>
    <row r="1" spans="1:16" ht="15" thickBot="1">
      <c r="A1" s="311"/>
      <c r="B1" s="311"/>
      <c r="C1" s="311"/>
      <c r="D1" s="311"/>
      <c r="E1" s="311"/>
      <c r="F1" s="311"/>
      <c r="G1" s="311"/>
      <c r="H1" s="311"/>
      <c r="I1" s="311"/>
      <c r="J1" s="531"/>
      <c r="K1" s="531"/>
      <c r="L1" s="424"/>
      <c r="M1" s="424"/>
      <c r="N1" s="424"/>
      <c r="O1" s="424"/>
      <c r="P1" s="424"/>
    </row>
    <row r="2" spans="1:16" ht="26.5" thickBot="1">
      <c r="A2" s="394" t="s">
        <v>239</v>
      </c>
      <c r="B2" s="395"/>
      <c r="C2" s="395"/>
      <c r="D2" s="395"/>
      <c r="E2" s="396"/>
      <c r="F2" s="396"/>
      <c r="G2" s="397"/>
      <c r="H2" s="312"/>
      <c r="I2" s="313"/>
      <c r="J2" s="424"/>
      <c r="K2" s="531"/>
      <c r="L2" s="531"/>
      <c r="M2" s="531"/>
      <c r="N2" s="531"/>
      <c r="O2" s="425"/>
      <c r="P2" s="424"/>
    </row>
    <row r="3" spans="1:16" ht="26">
      <c r="A3" s="398" t="s">
        <v>241</v>
      </c>
      <c r="B3" s="399"/>
      <c r="C3" s="399"/>
      <c r="D3" s="399"/>
      <c r="E3" s="400"/>
      <c r="F3" s="400"/>
      <c r="G3" s="401"/>
      <c r="H3" s="314"/>
      <c r="I3" s="315"/>
      <c r="J3" s="424"/>
      <c r="K3" s="418" t="s">
        <v>242</v>
      </c>
      <c r="L3" s="424"/>
      <c r="M3" s="418" t="s">
        <v>243</v>
      </c>
      <c r="N3" s="424"/>
      <c r="O3" s="418" t="s">
        <v>244</v>
      </c>
      <c r="P3" s="424"/>
    </row>
    <row r="4" spans="1:16" ht="26">
      <c r="A4" s="475" t="s">
        <v>268</v>
      </c>
      <c r="B4" s="476"/>
      <c r="C4" s="476"/>
      <c r="D4" s="476"/>
      <c r="E4" s="477"/>
      <c r="F4" s="477"/>
      <c r="G4" s="478"/>
      <c r="H4" s="479"/>
      <c r="I4" s="317"/>
      <c r="J4" s="458"/>
      <c r="K4" s="419" t="s">
        <v>230</v>
      </c>
      <c r="L4" s="458"/>
      <c r="M4" s="419" t="s">
        <v>230</v>
      </c>
      <c r="N4" s="458"/>
      <c r="O4" s="419" t="s">
        <v>230</v>
      </c>
      <c r="P4" s="458"/>
    </row>
    <row r="5" spans="1:16" ht="26">
      <c r="A5" s="402" t="s">
        <v>240</v>
      </c>
      <c r="B5" s="403"/>
      <c r="C5" s="403"/>
      <c r="D5" s="403"/>
      <c r="E5" s="404"/>
      <c r="F5" s="404"/>
      <c r="G5" s="405"/>
      <c r="H5" s="316"/>
      <c r="I5" s="317"/>
      <c r="J5" s="424"/>
      <c r="K5" s="419"/>
      <c r="L5" s="424"/>
      <c r="M5" s="419"/>
      <c r="N5" s="424"/>
      <c r="O5" s="419"/>
      <c r="P5" s="424"/>
    </row>
    <row r="6" spans="1:16" ht="70.5" customHeight="1">
      <c r="A6" s="533" t="s">
        <v>249</v>
      </c>
      <c r="B6" s="534"/>
      <c r="C6" s="534"/>
      <c r="D6" s="534"/>
      <c r="E6" s="534"/>
      <c r="F6" s="534"/>
      <c r="G6" s="534"/>
      <c r="I6" s="317"/>
      <c r="J6" s="424"/>
      <c r="K6" s="420"/>
      <c r="L6" s="424"/>
      <c r="M6" s="420"/>
      <c r="N6" s="424"/>
      <c r="O6" s="420"/>
      <c r="P6" s="424"/>
    </row>
    <row r="7" spans="1:16" ht="86.5" customHeight="1">
      <c r="A7" s="402" t="s">
        <v>231</v>
      </c>
      <c r="B7" s="406"/>
      <c r="C7" s="403"/>
      <c r="D7" s="403"/>
      <c r="E7" s="404"/>
      <c r="F7" s="404"/>
      <c r="G7" s="405"/>
      <c r="H7" s="316"/>
      <c r="I7" s="317"/>
      <c r="J7" s="424"/>
      <c r="K7" s="420"/>
      <c r="L7" s="424"/>
      <c r="M7" s="420"/>
      <c r="N7" s="424"/>
      <c r="O7" s="420"/>
      <c r="P7" s="424"/>
    </row>
    <row r="8" spans="1:16" ht="26.5" thickBot="1">
      <c r="A8" s="402" t="s">
        <v>232</v>
      </c>
      <c r="B8" s="403"/>
      <c r="C8" s="403"/>
      <c r="D8" s="403"/>
      <c r="E8" s="404"/>
      <c r="F8" s="404"/>
      <c r="G8" s="405"/>
      <c r="H8" s="316"/>
      <c r="I8" s="317"/>
      <c r="J8" s="424"/>
      <c r="K8" s="421"/>
      <c r="L8" s="424"/>
      <c r="M8" s="421"/>
      <c r="N8" s="424"/>
      <c r="O8" s="421"/>
      <c r="P8" s="424"/>
    </row>
    <row r="9" spans="1:16" ht="26">
      <c r="A9" s="402" t="s">
        <v>233</v>
      </c>
      <c r="B9" s="403"/>
      <c r="C9" s="403"/>
      <c r="D9" s="403"/>
      <c r="E9" s="404"/>
      <c r="F9" s="404"/>
      <c r="G9" s="405"/>
      <c r="H9" s="316"/>
      <c r="I9" s="317"/>
      <c r="J9" s="424"/>
      <c r="K9" s="422" t="s">
        <v>234</v>
      </c>
      <c r="L9" s="423"/>
      <c r="M9" s="422" t="s">
        <v>234</v>
      </c>
      <c r="N9" s="423"/>
      <c r="O9" s="422" t="s">
        <v>234</v>
      </c>
      <c r="P9" s="424"/>
    </row>
    <row r="10" spans="1:16" ht="26.5" thickBot="1">
      <c r="A10" s="402" t="s">
        <v>235</v>
      </c>
      <c r="B10" s="403" t="s">
        <v>236</v>
      </c>
      <c r="C10" s="406"/>
      <c r="D10" s="403"/>
      <c r="E10" s="404"/>
      <c r="F10" s="404"/>
      <c r="G10" s="405"/>
      <c r="H10" s="316"/>
      <c r="I10" s="317"/>
      <c r="J10" s="535"/>
      <c r="K10" s="531"/>
      <c r="L10" s="424"/>
      <c r="M10" s="424"/>
      <c r="N10" s="424"/>
      <c r="O10" s="424"/>
      <c r="P10" s="424"/>
    </row>
    <row r="11" spans="1:16" ht="26">
      <c r="A11" s="402" t="s">
        <v>237</v>
      </c>
      <c r="B11" s="403"/>
      <c r="C11" s="403"/>
      <c r="D11" s="403"/>
      <c r="E11" s="404"/>
      <c r="F11" s="404"/>
      <c r="G11" s="405"/>
      <c r="H11" s="316"/>
      <c r="I11" s="317"/>
      <c r="J11" s="424"/>
      <c r="K11" s="418" t="s">
        <v>245</v>
      </c>
      <c r="L11" s="424"/>
      <c r="M11" s="418" t="s">
        <v>246</v>
      </c>
      <c r="N11" s="424"/>
      <c r="O11" s="418" t="s">
        <v>247</v>
      </c>
      <c r="P11" s="424"/>
    </row>
    <row r="12" spans="1:16" ht="26.5" thickBot="1">
      <c r="A12" s="407" t="s">
        <v>248</v>
      </c>
      <c r="B12" s="408"/>
      <c r="C12" s="408"/>
      <c r="D12" s="408"/>
      <c r="E12" s="409"/>
      <c r="F12" s="409"/>
      <c r="G12" s="410"/>
      <c r="H12" s="318"/>
      <c r="I12" s="319"/>
      <c r="J12" s="424"/>
      <c r="K12" s="419" t="s">
        <v>230</v>
      </c>
      <c r="L12" s="424"/>
      <c r="M12" s="419" t="s">
        <v>230</v>
      </c>
      <c r="N12" s="424"/>
      <c r="O12" s="419" t="s">
        <v>230</v>
      </c>
      <c r="P12" s="424"/>
    </row>
    <row r="13" spans="1:16">
      <c r="A13" s="412"/>
      <c r="B13" s="412"/>
      <c r="C13" s="412"/>
      <c r="D13" s="412"/>
      <c r="E13" s="412"/>
      <c r="F13" s="412"/>
      <c r="G13" s="412"/>
      <c r="H13" s="311"/>
      <c r="I13" s="311"/>
      <c r="J13" s="424"/>
      <c r="K13" s="420"/>
      <c r="L13" s="424"/>
      <c r="M13" s="420"/>
      <c r="N13" s="424"/>
      <c r="O13" s="420"/>
      <c r="P13" s="424"/>
    </row>
    <row r="14" spans="1:16">
      <c r="A14" s="412"/>
      <c r="B14" s="412"/>
      <c r="C14" s="412"/>
      <c r="D14" s="412"/>
      <c r="E14" s="412"/>
      <c r="F14" s="412"/>
      <c r="G14" s="412"/>
      <c r="H14" s="311"/>
      <c r="I14" s="311"/>
      <c r="J14" s="424"/>
      <c r="K14" s="420"/>
      <c r="L14" s="424"/>
      <c r="M14" s="420"/>
      <c r="N14" s="424"/>
      <c r="O14" s="420"/>
      <c r="P14" s="424"/>
    </row>
    <row r="15" spans="1:16" ht="70" customHeight="1" thickBot="1">
      <c r="A15" s="412"/>
      <c r="B15" s="412"/>
      <c r="C15" s="412"/>
      <c r="D15" s="412"/>
      <c r="E15" s="412"/>
      <c r="F15" s="412"/>
      <c r="G15" s="412"/>
      <c r="H15" s="311"/>
      <c r="I15" s="311"/>
      <c r="J15" s="424"/>
      <c r="K15" s="421"/>
      <c r="L15" s="424"/>
      <c r="M15" s="421"/>
      <c r="N15" s="424"/>
      <c r="O15" s="421"/>
      <c r="P15" s="424"/>
    </row>
    <row r="16" spans="1:16" ht="18.5">
      <c r="A16" s="412"/>
      <c r="B16" s="412"/>
      <c r="C16" s="412"/>
      <c r="D16" s="412"/>
      <c r="E16" s="412"/>
      <c r="F16" s="412"/>
      <c r="G16" s="412"/>
      <c r="H16" s="311"/>
      <c r="I16" s="311"/>
      <c r="J16" s="417"/>
      <c r="K16" s="422" t="s">
        <v>234</v>
      </c>
      <c r="L16" s="423"/>
      <c r="M16" s="422" t="s">
        <v>234</v>
      </c>
      <c r="N16" s="423"/>
      <c r="O16" s="422" t="s">
        <v>234</v>
      </c>
      <c r="P16" s="424"/>
    </row>
    <row r="17" spans="1:16">
      <c r="A17" s="412"/>
      <c r="B17" s="412"/>
      <c r="C17" s="412"/>
      <c r="D17" s="412"/>
      <c r="E17" s="412"/>
      <c r="F17" s="412"/>
      <c r="G17" s="412"/>
      <c r="H17" s="311"/>
      <c r="I17" s="311"/>
      <c r="J17" s="531"/>
      <c r="K17" s="531"/>
      <c r="L17" s="424"/>
      <c r="M17" s="424"/>
      <c r="N17" s="424"/>
      <c r="O17" s="424"/>
      <c r="P17" s="424"/>
    </row>
    <row r="18" spans="1:16" ht="15" thickBot="1">
      <c r="A18" s="412"/>
      <c r="B18" s="412"/>
      <c r="C18" s="412"/>
      <c r="D18" s="412"/>
      <c r="E18" s="412"/>
      <c r="F18" s="412"/>
      <c r="G18" s="412"/>
      <c r="H18" s="311"/>
      <c r="I18" s="311"/>
      <c r="J18" s="424"/>
      <c r="K18" s="531"/>
      <c r="L18" s="531"/>
      <c r="M18" s="424"/>
      <c r="N18" s="424"/>
      <c r="O18" s="424"/>
      <c r="P18" s="424"/>
    </row>
    <row r="19" spans="1:16">
      <c r="A19" s="412"/>
      <c r="B19" s="412"/>
      <c r="C19" s="412"/>
      <c r="D19" s="412"/>
      <c r="E19" s="412"/>
      <c r="F19" s="412"/>
      <c r="G19" s="412"/>
      <c r="H19" s="311"/>
      <c r="I19" s="311"/>
      <c r="J19" s="417"/>
      <c r="K19" s="418" t="s">
        <v>250</v>
      </c>
      <c r="L19" s="424"/>
      <c r="M19" s="418" t="s">
        <v>251</v>
      </c>
      <c r="N19" s="424"/>
      <c r="O19" s="418" t="s">
        <v>252</v>
      </c>
      <c r="P19" s="424"/>
    </row>
    <row r="20" spans="1:16">
      <c r="A20" s="412"/>
      <c r="B20" s="412"/>
      <c r="C20" s="412"/>
      <c r="D20" s="412"/>
      <c r="E20" s="412"/>
      <c r="F20" s="412"/>
      <c r="G20" s="412"/>
      <c r="H20" s="311"/>
      <c r="I20" s="311"/>
      <c r="J20" s="417"/>
      <c r="K20" s="419" t="s">
        <v>230</v>
      </c>
      <c r="L20" s="424"/>
      <c r="M20" s="419" t="s">
        <v>230</v>
      </c>
      <c r="N20" s="424"/>
      <c r="O20" s="419" t="s">
        <v>230</v>
      </c>
      <c r="P20" s="424"/>
    </row>
    <row r="21" spans="1:16">
      <c r="A21" s="412"/>
      <c r="B21" s="412"/>
      <c r="C21" s="412"/>
      <c r="D21" s="412"/>
      <c r="E21" s="412"/>
      <c r="F21" s="412"/>
      <c r="G21" s="412"/>
      <c r="H21" s="311"/>
      <c r="I21" s="311"/>
      <c r="J21" s="417"/>
      <c r="K21" s="420"/>
      <c r="L21" s="424"/>
      <c r="M21" s="420"/>
      <c r="N21" s="424"/>
      <c r="O21" s="420"/>
      <c r="P21" s="424"/>
    </row>
    <row r="22" spans="1:16">
      <c r="A22" s="412"/>
      <c r="B22" s="412"/>
      <c r="C22" s="412"/>
      <c r="D22" s="412"/>
      <c r="E22" s="412"/>
      <c r="F22" s="412"/>
      <c r="G22" s="412"/>
      <c r="H22" s="311"/>
      <c r="I22" s="311"/>
      <c r="J22" s="417"/>
      <c r="K22" s="420"/>
      <c r="L22" s="424"/>
      <c r="M22" s="420"/>
      <c r="N22" s="424"/>
      <c r="O22" s="420"/>
      <c r="P22" s="424"/>
    </row>
    <row r="23" spans="1:16" ht="94.5" customHeight="1" thickBot="1">
      <c r="A23" s="412"/>
      <c r="B23" s="412"/>
      <c r="C23" s="412"/>
      <c r="D23" s="412"/>
      <c r="E23" s="412"/>
      <c r="F23" s="412"/>
      <c r="G23" s="412"/>
      <c r="H23" s="311"/>
      <c r="I23" s="311"/>
      <c r="J23" s="417"/>
      <c r="K23" s="421"/>
      <c r="L23" s="424"/>
      <c r="M23" s="421"/>
      <c r="N23" s="424"/>
      <c r="O23" s="421"/>
      <c r="P23" s="424"/>
    </row>
    <row r="24" spans="1:16" ht="18.5">
      <c r="A24" s="412"/>
      <c r="B24" s="412"/>
      <c r="C24" s="412"/>
      <c r="D24" s="412"/>
      <c r="E24" s="412"/>
      <c r="F24" s="412"/>
      <c r="G24" s="412"/>
      <c r="H24" s="311"/>
      <c r="I24" s="311"/>
      <c r="J24" s="417"/>
      <c r="K24" s="422" t="s">
        <v>234</v>
      </c>
      <c r="L24" s="426"/>
      <c r="M24" s="422" t="s">
        <v>234</v>
      </c>
      <c r="N24" s="426"/>
      <c r="O24" s="422" t="s">
        <v>234</v>
      </c>
      <c r="P24" s="424"/>
    </row>
    <row r="25" spans="1:16" ht="15" thickBot="1">
      <c r="A25" s="412"/>
      <c r="B25" s="412"/>
      <c r="C25" s="412"/>
      <c r="D25" s="412"/>
      <c r="E25" s="412"/>
      <c r="F25" s="412"/>
      <c r="G25" s="412"/>
      <c r="H25" s="311"/>
      <c r="I25" s="311"/>
      <c r="J25" s="532"/>
      <c r="K25" s="532"/>
      <c r="L25" s="424"/>
      <c r="M25" s="417"/>
      <c r="N25" s="424"/>
      <c r="O25" s="417"/>
      <c r="P25" s="424"/>
    </row>
    <row r="26" spans="1:16">
      <c r="A26" s="412"/>
      <c r="B26" s="412"/>
      <c r="C26" s="412"/>
      <c r="D26" s="412"/>
      <c r="E26" s="412"/>
      <c r="F26" s="412"/>
      <c r="G26" s="412"/>
      <c r="H26" s="311"/>
      <c r="I26" s="311"/>
      <c r="J26" s="417"/>
      <c r="K26" s="418" t="s">
        <v>253</v>
      </c>
      <c r="L26" s="424"/>
      <c r="M26" s="418" t="s">
        <v>254</v>
      </c>
      <c r="N26" s="424"/>
      <c r="O26" s="418" t="s">
        <v>255</v>
      </c>
      <c r="P26" s="424"/>
    </row>
    <row r="27" spans="1:16">
      <c r="A27" s="412"/>
      <c r="B27" s="412"/>
      <c r="C27" s="412"/>
      <c r="D27" s="412"/>
      <c r="E27" s="412"/>
      <c r="F27" s="412"/>
      <c r="G27" s="412"/>
      <c r="H27" s="311"/>
      <c r="I27" s="311"/>
      <c r="J27" s="417"/>
      <c r="K27" s="419" t="s">
        <v>230</v>
      </c>
      <c r="L27" s="424"/>
      <c r="M27" s="419" t="s">
        <v>230</v>
      </c>
      <c r="N27" s="424"/>
      <c r="O27" s="419" t="s">
        <v>230</v>
      </c>
      <c r="P27" s="424"/>
    </row>
    <row r="28" spans="1:16">
      <c r="A28" s="412"/>
      <c r="B28" s="412"/>
      <c r="C28" s="412"/>
      <c r="D28" s="412"/>
      <c r="E28" s="412"/>
      <c r="F28" s="412"/>
      <c r="G28" s="412"/>
      <c r="H28" s="311"/>
      <c r="I28" s="311"/>
      <c r="J28" s="417"/>
      <c r="K28" s="420"/>
      <c r="L28" s="424"/>
      <c r="M28" s="420"/>
      <c r="N28" s="424"/>
      <c r="O28" s="420"/>
      <c r="P28" s="424"/>
    </row>
    <row r="29" spans="1:16">
      <c r="A29" s="412"/>
      <c r="B29" s="412"/>
      <c r="C29" s="412"/>
      <c r="D29" s="412"/>
      <c r="E29" s="412"/>
      <c r="F29" s="412"/>
      <c r="G29" s="412"/>
      <c r="H29" s="311"/>
      <c r="I29" s="311"/>
      <c r="J29" s="417"/>
      <c r="K29" s="420"/>
      <c r="L29" s="424"/>
      <c r="M29" s="420"/>
      <c r="N29" s="424"/>
      <c r="O29" s="420"/>
      <c r="P29" s="424"/>
    </row>
    <row r="30" spans="1:16" ht="98.5" customHeight="1" thickBot="1">
      <c r="A30" s="412"/>
      <c r="B30" s="412"/>
      <c r="C30" s="412"/>
      <c r="D30" s="412"/>
      <c r="E30" s="412"/>
      <c r="F30" s="412"/>
      <c r="G30" s="412"/>
      <c r="H30" s="311"/>
      <c r="I30" s="311"/>
      <c r="J30" s="417"/>
      <c r="K30" s="421"/>
      <c r="L30" s="424"/>
      <c r="M30" s="421"/>
      <c r="N30" s="424"/>
      <c r="O30" s="421"/>
      <c r="P30" s="424"/>
    </row>
    <row r="31" spans="1:16" ht="18.5">
      <c r="A31" s="412"/>
      <c r="B31" s="412"/>
      <c r="C31" s="412"/>
      <c r="D31" s="412"/>
      <c r="E31" s="412"/>
      <c r="F31" s="412"/>
      <c r="G31" s="412"/>
      <c r="H31" s="311"/>
      <c r="I31" s="311"/>
      <c r="J31" s="417"/>
      <c r="K31" s="422" t="s">
        <v>234</v>
      </c>
      <c r="L31" s="423"/>
      <c r="M31" s="422" t="s">
        <v>234</v>
      </c>
      <c r="N31" s="426"/>
      <c r="O31" s="422" t="s">
        <v>234</v>
      </c>
      <c r="P31" s="424"/>
    </row>
    <row r="32" spans="1:16">
      <c r="A32" s="412"/>
      <c r="B32" s="412"/>
      <c r="C32" s="412"/>
      <c r="D32" s="412"/>
      <c r="E32" s="412"/>
      <c r="F32" s="412"/>
      <c r="G32" s="412"/>
      <c r="H32" s="311"/>
      <c r="I32" s="311"/>
      <c r="J32" s="532"/>
      <c r="K32" s="532"/>
      <c r="L32" s="417"/>
      <c r="M32" s="417"/>
      <c r="N32" s="424"/>
      <c r="O32" s="417"/>
      <c r="P32" s="424"/>
    </row>
    <row r="33" spans="1:16" ht="15" thickBot="1">
      <c r="A33" s="412"/>
      <c r="B33" s="412"/>
      <c r="C33" s="412"/>
      <c r="D33" s="412"/>
      <c r="E33" s="412"/>
      <c r="F33" s="412"/>
      <c r="G33" s="412"/>
      <c r="H33" s="311"/>
      <c r="I33" s="311"/>
      <c r="J33" s="424"/>
      <c r="K33" s="532"/>
      <c r="L33" s="532"/>
      <c r="M33" s="417"/>
      <c r="N33" s="424"/>
      <c r="O33" s="417"/>
      <c r="P33" s="424"/>
    </row>
    <row r="34" spans="1:16">
      <c r="A34" s="412"/>
      <c r="B34" s="412"/>
      <c r="C34" s="412"/>
      <c r="D34" s="412"/>
      <c r="E34" s="412"/>
      <c r="F34" s="412"/>
      <c r="G34" s="412"/>
      <c r="H34" s="311"/>
      <c r="I34" s="311"/>
      <c r="J34" s="424"/>
      <c r="K34" s="418" t="s">
        <v>256</v>
      </c>
      <c r="L34" s="417"/>
      <c r="M34" s="418" t="s">
        <v>257</v>
      </c>
      <c r="N34" s="424"/>
      <c r="O34" s="418" t="s">
        <v>258</v>
      </c>
      <c r="P34" s="424"/>
    </row>
    <row r="35" spans="1:16">
      <c r="A35" s="412"/>
      <c r="B35" s="412"/>
      <c r="C35" s="412"/>
      <c r="D35" s="412"/>
      <c r="E35" s="412"/>
      <c r="F35" s="412"/>
      <c r="G35" s="412"/>
      <c r="H35" s="311"/>
      <c r="I35" s="311"/>
      <c r="J35" s="424"/>
      <c r="K35" s="419" t="s">
        <v>230</v>
      </c>
      <c r="L35" s="417"/>
      <c r="M35" s="419" t="s">
        <v>230</v>
      </c>
      <c r="N35" s="424"/>
      <c r="O35" s="419" t="s">
        <v>230</v>
      </c>
      <c r="P35" s="424"/>
    </row>
    <row r="36" spans="1:16">
      <c r="A36" s="412"/>
      <c r="B36" s="412"/>
      <c r="C36" s="412"/>
      <c r="D36" s="412"/>
      <c r="E36" s="412"/>
      <c r="F36" s="412"/>
      <c r="G36" s="412"/>
      <c r="H36" s="311"/>
      <c r="I36" s="311"/>
      <c r="J36" s="424"/>
      <c r="K36" s="420"/>
      <c r="L36" s="417"/>
      <c r="M36" s="420"/>
      <c r="N36" s="424"/>
      <c r="O36" s="420"/>
      <c r="P36" s="424"/>
    </row>
    <row r="37" spans="1:16">
      <c r="A37" s="412"/>
      <c r="B37" s="412"/>
      <c r="C37" s="412"/>
      <c r="D37" s="412"/>
      <c r="E37" s="412"/>
      <c r="F37" s="412"/>
      <c r="G37" s="412"/>
      <c r="H37" s="311"/>
      <c r="I37" s="311"/>
      <c r="J37" s="424"/>
      <c r="K37" s="420"/>
      <c r="L37" s="417"/>
      <c r="M37" s="420"/>
      <c r="N37" s="424"/>
      <c r="O37" s="420"/>
      <c r="P37" s="424"/>
    </row>
    <row r="38" spans="1:16" ht="95.5" customHeight="1" thickBot="1">
      <c r="A38" s="412"/>
      <c r="B38" s="412"/>
      <c r="C38" s="412"/>
      <c r="D38" s="412"/>
      <c r="E38" s="412"/>
      <c r="F38" s="412"/>
      <c r="G38" s="412"/>
      <c r="H38" s="311"/>
      <c r="I38" s="311"/>
      <c r="J38" s="424"/>
      <c r="K38" s="421"/>
      <c r="L38" s="417"/>
      <c r="M38" s="421"/>
      <c r="N38" s="424"/>
      <c r="O38" s="421"/>
      <c r="P38" s="424"/>
    </row>
    <row r="39" spans="1:16" ht="18.5">
      <c r="A39" s="412"/>
      <c r="B39" s="412"/>
      <c r="C39" s="412"/>
      <c r="D39" s="412"/>
      <c r="E39" s="412"/>
      <c r="F39" s="412"/>
      <c r="G39" s="412"/>
      <c r="H39" s="311"/>
      <c r="I39" s="311"/>
      <c r="J39" s="417"/>
      <c r="K39" s="422" t="s">
        <v>234</v>
      </c>
      <c r="L39" s="423"/>
      <c r="M39" s="422" t="s">
        <v>234</v>
      </c>
      <c r="N39" s="426"/>
      <c r="O39" s="422" t="s">
        <v>234</v>
      </c>
      <c r="P39" s="424"/>
    </row>
    <row r="40" spans="1:16" ht="15" thickBot="1">
      <c r="A40" s="412"/>
      <c r="B40" s="412"/>
      <c r="C40" s="412"/>
      <c r="D40" s="412"/>
      <c r="E40" s="412"/>
      <c r="F40" s="412"/>
      <c r="G40" s="412"/>
      <c r="H40" s="311"/>
      <c r="I40" s="311"/>
      <c r="J40" s="532"/>
      <c r="K40" s="532"/>
      <c r="L40" s="417"/>
      <c r="M40" s="417"/>
      <c r="N40" s="424"/>
      <c r="O40" s="417"/>
      <c r="P40" s="424"/>
    </row>
    <row r="41" spans="1:16">
      <c r="A41" s="412"/>
      <c r="B41" s="412"/>
      <c r="C41" s="412"/>
      <c r="D41" s="412"/>
      <c r="E41" s="412"/>
      <c r="F41" s="412"/>
      <c r="G41" s="412"/>
      <c r="H41" s="311"/>
      <c r="I41" s="311"/>
      <c r="J41" s="424"/>
      <c r="K41" s="418" t="s">
        <v>259</v>
      </c>
      <c r="L41" s="417"/>
      <c r="M41" s="418" t="s">
        <v>260</v>
      </c>
      <c r="N41" s="424"/>
      <c r="O41" s="418" t="s">
        <v>261</v>
      </c>
      <c r="P41" s="424"/>
    </row>
    <row r="42" spans="1:16">
      <c r="A42" s="412"/>
      <c r="B42" s="412"/>
      <c r="C42" s="412"/>
      <c r="D42" s="412"/>
      <c r="E42" s="412"/>
      <c r="F42" s="412"/>
      <c r="G42" s="412"/>
      <c r="H42" s="311"/>
      <c r="I42" s="311"/>
      <c r="J42" s="424"/>
      <c r="K42" s="419" t="s">
        <v>230</v>
      </c>
      <c r="L42" s="417"/>
      <c r="M42" s="419" t="s">
        <v>230</v>
      </c>
      <c r="N42" s="424"/>
      <c r="O42" s="419" t="s">
        <v>230</v>
      </c>
      <c r="P42" s="424"/>
    </row>
    <row r="43" spans="1:16">
      <c r="A43" s="412"/>
      <c r="B43" s="412"/>
      <c r="C43" s="412"/>
      <c r="D43" s="412"/>
      <c r="E43" s="412"/>
      <c r="F43" s="412"/>
      <c r="G43" s="412"/>
      <c r="H43" s="311"/>
      <c r="I43" s="311"/>
      <c r="J43" s="424"/>
      <c r="K43" s="420"/>
      <c r="L43" s="417"/>
      <c r="M43" s="420"/>
      <c r="N43" s="424"/>
      <c r="O43" s="420"/>
      <c r="P43" s="424"/>
    </row>
    <row r="44" spans="1:16">
      <c r="A44" s="412"/>
      <c r="B44" s="412"/>
      <c r="C44" s="412"/>
      <c r="D44" s="412"/>
      <c r="E44" s="412"/>
      <c r="F44" s="412"/>
      <c r="G44" s="412"/>
      <c r="H44" s="311"/>
      <c r="I44" s="311"/>
      <c r="J44" s="424"/>
      <c r="K44" s="420"/>
      <c r="L44" s="417"/>
      <c r="M44" s="420"/>
      <c r="N44" s="424"/>
      <c r="O44" s="420"/>
      <c r="P44" s="424"/>
    </row>
    <row r="45" spans="1:16" ht="92.15" customHeight="1" thickBot="1">
      <c r="A45" s="412"/>
      <c r="B45" s="412"/>
      <c r="C45" s="412"/>
      <c r="D45" s="412"/>
      <c r="E45" s="412"/>
      <c r="F45" s="412"/>
      <c r="G45" s="412"/>
      <c r="H45" s="311"/>
      <c r="I45" s="311"/>
      <c r="J45" s="424"/>
      <c r="K45" s="421"/>
      <c r="L45" s="417"/>
      <c r="M45" s="421"/>
      <c r="N45" s="424"/>
      <c r="O45" s="421"/>
      <c r="P45" s="424"/>
    </row>
    <row r="46" spans="1:16" ht="18.5">
      <c r="A46" s="412"/>
      <c r="B46" s="412"/>
      <c r="C46" s="412"/>
      <c r="D46" s="412"/>
      <c r="E46" s="412"/>
      <c r="F46" s="412"/>
      <c r="G46" s="412"/>
      <c r="H46" s="311"/>
      <c r="I46" s="311"/>
      <c r="J46" s="424"/>
      <c r="K46" s="422" t="s">
        <v>234</v>
      </c>
      <c r="L46" s="423"/>
      <c r="M46" s="422" t="s">
        <v>234</v>
      </c>
      <c r="N46" s="426"/>
      <c r="O46" s="422" t="s">
        <v>234</v>
      </c>
      <c r="P46" s="424"/>
    </row>
    <row r="47" spans="1:16">
      <c r="P47" s="384"/>
    </row>
  </sheetData>
  <sheetProtection algorithmName="SHA-512" hashValue="FHWTmeF46gZYNJnZ3ZVnpXDUe7C9zn/Lp97YIIoVn4HsB++ZyfDVhDPo+bi/RJvSyQHj/QG+zV+hwJVFaqWymA==" saltValue="D4Ea6VBVuQ2Ob/Dp/Nx3Aw==" spinCount="100000" sheet="1" objects="1" scenarios="1" formatCells="0" formatColumns="0" formatRows="0"/>
  <mergeCells count="11">
    <mergeCell ref="A6:G6"/>
    <mergeCell ref="J10:K10"/>
    <mergeCell ref="J17:K17"/>
    <mergeCell ref="J25:K25"/>
    <mergeCell ref="J32:K32"/>
    <mergeCell ref="M2:N2"/>
    <mergeCell ref="K18:L18"/>
    <mergeCell ref="K33:L33"/>
    <mergeCell ref="J40:K40"/>
    <mergeCell ref="J1:K1"/>
    <mergeCell ref="K2:L2"/>
  </mergeCells>
  <pageMargins left="0.7" right="0.7" top="0.75" bottom="0.75" header="0.3" footer="0.3"/>
  <pageSetup orientation="portrait" verticalDpi="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theme="4" tint="0.59999389629810485"/>
  </sheetPr>
  <dimension ref="A1:AL142"/>
  <sheetViews>
    <sheetView zoomScale="80" zoomScaleNormal="80" workbookViewId="0">
      <selection activeCell="G12" sqref="G12"/>
    </sheetView>
  </sheetViews>
  <sheetFormatPr defaultColWidth="8.81640625" defaultRowHeight="15.5"/>
  <cols>
    <col min="1" max="1" width="15" style="321" customWidth="1"/>
    <col min="2" max="2" width="33.453125" style="321" customWidth="1"/>
    <col min="3" max="4" width="8.81640625" style="321"/>
    <col min="5" max="5" width="12.1796875" style="321" customWidth="1"/>
    <col min="6" max="6" width="8" style="321" customWidth="1"/>
    <col min="7" max="7" width="13.81640625" style="321" customWidth="1"/>
    <col min="8" max="8" width="8.81640625" style="322"/>
    <col min="9" max="9" width="8.81640625" style="322" customWidth="1"/>
    <col min="10" max="10" width="13.453125" style="322" customWidth="1"/>
    <col min="11" max="11" width="13.54296875" style="322" customWidth="1"/>
    <col min="12" max="38" width="8.81640625" style="322"/>
    <col min="39" max="16384" width="8.81640625" style="321"/>
  </cols>
  <sheetData>
    <row r="1" spans="1:11" ht="24.65" customHeight="1">
      <c r="A1" s="322"/>
      <c r="B1" s="322"/>
      <c r="C1" s="539" t="s">
        <v>216</v>
      </c>
      <c r="D1" s="489"/>
      <c r="E1" s="489"/>
      <c r="F1" s="489"/>
      <c r="G1" s="489"/>
      <c r="H1" s="489"/>
      <c r="I1" s="485"/>
      <c r="J1" s="485"/>
      <c r="K1" s="327"/>
    </row>
    <row r="2" spans="1:11">
      <c r="A2" s="322"/>
      <c r="B2" s="322"/>
      <c r="C2" s="484"/>
      <c r="D2" s="489"/>
      <c r="E2" s="489"/>
      <c r="F2" s="489"/>
      <c r="G2" s="489"/>
      <c r="H2" s="489"/>
      <c r="I2" s="485"/>
      <c r="J2" s="485"/>
      <c r="K2" s="326"/>
    </row>
    <row r="3" spans="1:11">
      <c r="A3" s="322"/>
      <c r="B3" s="322"/>
      <c r="C3" s="365"/>
      <c r="D3" s="324"/>
      <c r="E3" s="322"/>
      <c r="F3" s="322"/>
      <c r="G3" s="322"/>
      <c r="I3" s="330"/>
      <c r="J3" s="330"/>
      <c r="K3" s="330"/>
    </row>
    <row r="4" spans="1:11" ht="16" thickBot="1">
      <c r="A4" s="322"/>
      <c r="B4" s="322"/>
      <c r="C4" s="365"/>
      <c r="D4" s="324"/>
      <c r="E4" s="322"/>
      <c r="F4" s="322"/>
      <c r="G4" s="322"/>
      <c r="I4" s="330"/>
      <c r="J4" s="330"/>
      <c r="K4" s="330"/>
    </row>
    <row r="5" spans="1:11" s="328" customFormat="1" ht="16" thickBot="1">
      <c r="A5" s="366"/>
      <c r="B5" s="367"/>
      <c r="C5" s="364" t="s">
        <v>173</v>
      </c>
      <c r="D5" s="368"/>
      <c r="E5" s="369"/>
    </row>
    <row r="6" spans="1:11" s="328" customFormat="1">
      <c r="B6" s="370"/>
      <c r="C6" s="540" t="s">
        <v>174</v>
      </c>
      <c r="D6" s="541"/>
      <c r="E6" s="542"/>
    </row>
    <row r="7" spans="1:11" s="328" customFormat="1">
      <c r="C7" s="543" t="s">
        <v>175</v>
      </c>
      <c r="D7" s="544"/>
      <c r="E7" s="545"/>
      <c r="F7" s="349"/>
      <c r="G7" s="349"/>
    </row>
    <row r="8" spans="1:11" s="328" customFormat="1" ht="16" thickBot="1">
      <c r="A8" s="346"/>
      <c r="B8" s="346"/>
      <c r="C8" s="546" t="s">
        <v>220</v>
      </c>
      <c r="D8" s="547"/>
      <c r="E8" s="548"/>
      <c r="F8" s="349"/>
      <c r="G8" s="349"/>
    </row>
    <row r="9" spans="1:11" s="328" customFormat="1">
      <c r="B9" s="371"/>
      <c r="D9" s="349"/>
      <c r="E9" s="349"/>
      <c r="F9" s="349"/>
      <c r="G9" s="349"/>
    </row>
    <row r="10" spans="1:11" ht="16" thickBot="1">
      <c r="A10" s="328"/>
      <c r="B10" s="371"/>
      <c r="C10" s="322"/>
      <c r="D10" s="322"/>
      <c r="E10" s="322"/>
      <c r="F10" s="322"/>
      <c r="G10" s="322"/>
    </row>
    <row r="11" spans="1:11">
      <c r="A11" s="328"/>
      <c r="B11" s="371"/>
      <c r="C11" s="536" t="s">
        <v>205</v>
      </c>
      <c r="D11" s="537"/>
      <c r="E11" s="537"/>
      <c r="F11" s="537"/>
      <c r="G11" s="538"/>
    </row>
    <row r="12" spans="1:11">
      <c r="A12" s="328"/>
      <c r="B12" s="328"/>
      <c r="C12" s="372" t="s">
        <v>194</v>
      </c>
      <c r="D12" s="373"/>
      <c r="E12" s="373"/>
      <c r="F12" s="373"/>
      <c r="G12" s="374"/>
    </row>
    <row r="13" spans="1:11">
      <c r="A13" s="346"/>
      <c r="B13" s="328"/>
      <c r="C13" s="375" t="s">
        <v>195</v>
      </c>
      <c r="D13" s="376"/>
      <c r="E13" s="376"/>
      <c r="F13" s="376"/>
      <c r="G13" s="377"/>
    </row>
    <row r="14" spans="1:11">
      <c r="A14" s="328"/>
      <c r="B14" s="371"/>
      <c r="C14" s="375" t="s">
        <v>196</v>
      </c>
      <c r="D14" s="378"/>
      <c r="E14" s="378"/>
      <c r="F14" s="378"/>
      <c r="G14" s="434">
        <f>+G13+G12</f>
        <v>0</v>
      </c>
    </row>
    <row r="15" spans="1:11">
      <c r="A15" s="328"/>
      <c r="B15" s="371"/>
      <c r="C15" s="375" t="s">
        <v>197</v>
      </c>
      <c r="D15" s="378"/>
      <c r="E15" s="378"/>
      <c r="F15" s="378"/>
      <c r="G15" s="379">
        <v>0</v>
      </c>
    </row>
    <row r="16" spans="1:11">
      <c r="A16" s="328"/>
      <c r="B16" s="380"/>
      <c r="C16" s="375" t="s">
        <v>198</v>
      </c>
      <c r="D16" s="376"/>
      <c r="E16" s="376"/>
      <c r="F16" s="376"/>
      <c r="G16" s="435">
        <f>'ECM Data'!$T$63</f>
        <v>0</v>
      </c>
    </row>
    <row r="17" spans="1:9">
      <c r="A17" s="328"/>
      <c r="B17" s="328"/>
      <c r="C17" s="375" t="s">
        <v>199</v>
      </c>
      <c r="D17" s="376"/>
      <c r="E17" s="376"/>
      <c r="F17" s="376"/>
      <c r="G17" s="436">
        <f>1380/8760</f>
        <v>0.15753424657534246</v>
      </c>
    </row>
    <row r="18" spans="1:9">
      <c r="A18" s="346"/>
      <c r="B18" s="328"/>
      <c r="C18" s="375" t="s">
        <v>263</v>
      </c>
      <c r="D18" s="376"/>
      <c r="E18" s="376"/>
      <c r="F18" s="376"/>
      <c r="G18" s="436">
        <f>1550/8760</f>
        <v>0.1769406392694064</v>
      </c>
    </row>
    <row r="19" spans="1:9">
      <c r="A19" s="328"/>
      <c r="B19" s="371"/>
      <c r="C19" s="375" t="s">
        <v>200</v>
      </c>
      <c r="D19" s="376"/>
      <c r="E19" s="376"/>
      <c r="F19" s="376"/>
      <c r="G19" s="436">
        <v>0.29680365296803651</v>
      </c>
    </row>
    <row r="20" spans="1:9">
      <c r="A20" s="328"/>
      <c r="B20" s="371"/>
      <c r="C20" s="375" t="s">
        <v>201</v>
      </c>
      <c r="D20" s="376"/>
      <c r="E20" s="376"/>
      <c r="F20" s="376"/>
      <c r="G20" s="436">
        <v>0.36872146118721461</v>
      </c>
    </row>
    <row r="21" spans="1:9">
      <c r="A21" s="328"/>
      <c r="B21" s="371"/>
      <c r="C21" s="375" t="s">
        <v>202</v>
      </c>
      <c r="D21" s="376"/>
      <c r="E21" s="376"/>
      <c r="F21" s="376"/>
      <c r="G21" s="437">
        <f>+'ECM Data'!$U$63</f>
        <v>0</v>
      </c>
    </row>
    <row r="22" spans="1:9">
      <c r="A22" s="328"/>
      <c r="B22" s="371"/>
      <c r="C22" s="375" t="s">
        <v>203</v>
      </c>
      <c r="D22" s="376"/>
      <c r="E22" s="376"/>
      <c r="F22" s="376"/>
      <c r="G22" s="437">
        <f>+'ECM Data'!$U$63</f>
        <v>0</v>
      </c>
    </row>
    <row r="23" spans="1:9" ht="16" thickBot="1">
      <c r="A23" s="328"/>
      <c r="B23" s="380"/>
      <c r="C23" s="381" t="s">
        <v>204</v>
      </c>
      <c r="D23" s="382"/>
      <c r="E23" s="382"/>
      <c r="F23" s="382"/>
      <c r="G23" s="438">
        <v>30</v>
      </c>
      <c r="I23" s="355"/>
    </row>
    <row r="24" spans="1:9">
      <c r="A24" s="328"/>
      <c r="B24" s="328"/>
      <c r="C24" s="322"/>
      <c r="D24" s="322"/>
      <c r="E24" s="322"/>
      <c r="F24" s="322"/>
      <c r="G24" s="322"/>
    </row>
    <row r="25" spans="1:9">
      <c r="A25" s="346"/>
      <c r="B25" s="328"/>
      <c r="C25" s="328"/>
      <c r="D25" s="328"/>
      <c r="E25" s="328"/>
      <c r="F25" s="328"/>
      <c r="G25" s="328"/>
    </row>
    <row r="26" spans="1:9">
      <c r="A26" s="383"/>
      <c r="B26" s="383"/>
      <c r="C26" s="383"/>
      <c r="D26" s="383"/>
      <c r="E26" s="383"/>
      <c r="F26" s="383"/>
      <c r="G26" s="383"/>
    </row>
    <row r="27" spans="1:9">
      <c r="A27" s="383"/>
      <c r="B27" s="383"/>
      <c r="C27" s="383"/>
      <c r="D27" s="383"/>
      <c r="E27" s="383"/>
      <c r="F27" s="383"/>
      <c r="G27" s="383"/>
    </row>
    <row r="28" spans="1:9">
      <c r="A28" s="383"/>
      <c r="B28" s="383"/>
      <c r="C28" s="383"/>
      <c r="D28" s="383"/>
      <c r="E28" s="383"/>
      <c r="F28" s="383"/>
      <c r="G28" s="383"/>
    </row>
    <row r="29" spans="1:9">
      <c r="A29" s="383"/>
      <c r="B29" s="383"/>
      <c r="C29" s="383"/>
      <c r="D29" s="383"/>
      <c r="E29" s="383"/>
      <c r="F29" s="383"/>
      <c r="G29" s="383"/>
    </row>
    <row r="30" spans="1:9">
      <c r="A30" s="383"/>
      <c r="B30" s="383"/>
      <c r="C30" s="383"/>
      <c r="D30" s="383"/>
      <c r="E30" s="383"/>
      <c r="F30" s="383"/>
      <c r="G30" s="383"/>
    </row>
    <row r="31" spans="1:9">
      <c r="A31" s="383"/>
      <c r="B31" s="383"/>
      <c r="C31" s="383"/>
      <c r="D31" s="383"/>
      <c r="E31" s="383"/>
      <c r="F31" s="383"/>
      <c r="G31" s="383"/>
    </row>
    <row r="32" spans="1:9">
      <c r="A32" s="383"/>
      <c r="B32" s="383"/>
      <c r="C32" s="383"/>
      <c r="D32" s="383"/>
      <c r="E32" s="383"/>
      <c r="F32" s="383"/>
      <c r="G32" s="383"/>
    </row>
    <row r="33" spans="1:7">
      <c r="A33" s="383"/>
      <c r="B33" s="383"/>
      <c r="C33" s="383"/>
      <c r="D33" s="383"/>
      <c r="E33" s="383"/>
      <c r="F33" s="383"/>
      <c r="G33" s="383"/>
    </row>
    <row r="34" spans="1:7">
      <c r="A34" s="383"/>
      <c r="B34" s="383"/>
      <c r="C34" s="383"/>
      <c r="D34" s="383"/>
      <c r="E34" s="383"/>
      <c r="F34" s="383"/>
      <c r="G34" s="383"/>
    </row>
    <row r="35" spans="1:7">
      <c r="A35" s="383"/>
      <c r="B35" s="383"/>
      <c r="C35" s="383"/>
      <c r="D35" s="383"/>
      <c r="E35" s="383"/>
      <c r="F35" s="383"/>
      <c r="G35" s="383"/>
    </row>
    <row r="36" spans="1:7">
      <c r="A36" s="383"/>
      <c r="B36" s="383"/>
      <c r="C36" s="383"/>
      <c r="D36" s="383"/>
      <c r="E36" s="383"/>
      <c r="F36" s="383"/>
      <c r="G36" s="383"/>
    </row>
    <row r="37" spans="1:7" s="322" customFormat="1">
      <c r="A37" s="328"/>
      <c r="B37" s="328"/>
    </row>
    <row r="38" spans="1:7" s="322" customFormat="1">
      <c r="A38" s="328"/>
      <c r="B38" s="328"/>
    </row>
    <row r="39" spans="1:7" s="322" customFormat="1">
      <c r="A39" s="328"/>
      <c r="B39" s="328"/>
    </row>
    <row r="40" spans="1:7" s="322" customFormat="1">
      <c r="A40" s="328"/>
      <c r="B40" s="328"/>
    </row>
    <row r="41" spans="1:7" s="322" customFormat="1"/>
    <row r="42" spans="1:7" s="322" customFormat="1"/>
    <row r="43" spans="1:7" s="322" customFormat="1"/>
    <row r="44" spans="1:7" s="322" customFormat="1"/>
    <row r="45" spans="1:7" s="322" customFormat="1"/>
    <row r="46" spans="1:7" s="322" customFormat="1"/>
    <row r="47" spans="1:7" s="322" customFormat="1"/>
    <row r="48" spans="1:7" s="322" customFormat="1"/>
    <row r="49" s="322" customFormat="1"/>
    <row r="50" s="322" customFormat="1"/>
    <row r="51" s="322" customFormat="1"/>
    <row r="52" s="322" customFormat="1"/>
    <row r="53" s="322" customFormat="1"/>
    <row r="54" s="322" customFormat="1"/>
    <row r="55" s="322" customFormat="1"/>
    <row r="56" s="322" customFormat="1"/>
    <row r="57" s="322" customFormat="1"/>
    <row r="58" s="322" customFormat="1"/>
    <row r="59" s="322" customFormat="1"/>
    <row r="60" s="322" customFormat="1"/>
    <row r="61" s="322" customFormat="1"/>
    <row r="62" s="322" customFormat="1"/>
    <row r="63" s="322" customFormat="1"/>
    <row r="64" s="322" customFormat="1"/>
    <row r="65" s="322" customFormat="1"/>
    <row r="66" s="322" customFormat="1"/>
    <row r="67" s="322" customFormat="1"/>
    <row r="68" s="322" customFormat="1"/>
    <row r="69" s="322" customFormat="1"/>
    <row r="70" s="322" customFormat="1"/>
    <row r="71" s="322" customFormat="1"/>
    <row r="72" s="322" customFormat="1"/>
    <row r="73" s="322" customFormat="1"/>
    <row r="74" s="322" customFormat="1"/>
    <row r="75" s="322" customFormat="1"/>
    <row r="76" s="322" customFormat="1"/>
    <row r="77" s="322" customFormat="1"/>
    <row r="78" s="322" customFormat="1"/>
    <row r="79" s="322" customFormat="1"/>
    <row r="80" s="322" customFormat="1"/>
    <row r="81" s="322" customFormat="1"/>
    <row r="82" s="322" customFormat="1"/>
    <row r="83" s="322" customFormat="1"/>
    <row r="84" s="322" customFormat="1"/>
    <row r="85" s="322" customFormat="1"/>
    <row r="86" s="322" customFormat="1"/>
    <row r="87" s="322" customFormat="1"/>
    <row r="88" s="322" customFormat="1"/>
    <row r="89" s="322" customFormat="1"/>
    <row r="90" s="322" customFormat="1"/>
    <row r="91" s="322" customFormat="1"/>
    <row r="92" s="322" customFormat="1"/>
    <row r="93" s="322" customFormat="1"/>
    <row r="94" s="322" customFormat="1"/>
    <row r="95" s="322" customFormat="1"/>
    <row r="96" s="322" customFormat="1"/>
    <row r="97" s="322" customFormat="1"/>
    <row r="98" s="322" customFormat="1"/>
    <row r="99" s="322" customFormat="1"/>
    <row r="100" s="322" customFormat="1"/>
    <row r="101" s="322" customFormat="1"/>
    <row r="102" s="322" customFormat="1"/>
    <row r="103" s="322" customFormat="1"/>
    <row r="104" s="322" customFormat="1"/>
    <row r="105" s="322" customFormat="1"/>
    <row r="106" s="322" customFormat="1"/>
    <row r="107" s="322" customFormat="1"/>
    <row r="108" s="322" customFormat="1"/>
    <row r="109" s="322" customFormat="1"/>
    <row r="110" s="322" customFormat="1"/>
    <row r="111" s="322" customFormat="1"/>
    <row r="112" s="322" customFormat="1"/>
    <row r="113" s="322" customFormat="1"/>
    <row r="114" s="322" customFormat="1"/>
    <row r="115" s="322" customFormat="1"/>
    <row r="116" s="322" customFormat="1"/>
    <row r="117" s="322" customFormat="1"/>
    <row r="118" s="322" customFormat="1"/>
    <row r="119" s="322" customFormat="1"/>
    <row r="120" s="322" customFormat="1"/>
    <row r="121" s="322" customFormat="1"/>
    <row r="122" s="322" customFormat="1"/>
    <row r="123" s="322" customFormat="1"/>
    <row r="124" s="322" customFormat="1"/>
    <row r="125" s="322" customFormat="1"/>
    <row r="126" s="322" customFormat="1"/>
    <row r="127" s="322" customFormat="1"/>
    <row r="128" s="322" customFormat="1"/>
    <row r="129" s="322" customFormat="1"/>
    <row r="130" s="322" customFormat="1"/>
    <row r="131" s="322" customFormat="1"/>
    <row r="132" s="322" customFormat="1"/>
    <row r="133" s="322" customFormat="1"/>
    <row r="134" s="322" customFormat="1"/>
    <row r="135" s="322" customFormat="1"/>
    <row r="136" s="322" customFormat="1"/>
    <row r="137" s="322" customFormat="1"/>
    <row r="138" s="322" customFormat="1"/>
    <row r="139" s="322" customFormat="1"/>
    <row r="140" s="322" customFormat="1"/>
    <row r="141" s="322" customFormat="1"/>
    <row r="142" s="322" customFormat="1"/>
  </sheetData>
  <sheetProtection algorithmName="SHA-512" hashValue="0HmAteXfrWhBdzEmuzx21vG6/MohH3A2+7ldCTLxBAP6R98b18zQt/5NeuTZRkKvenoIZPzRX3F3uYFjWqaNew==" saltValue="hDWTN/gW9epDvxdEKynA+g==" spinCount="100000" sheet="1" formatCells="0" formatColumns="0" formatRows="0"/>
  <mergeCells count="6">
    <mergeCell ref="C11:G11"/>
    <mergeCell ref="C1:J1"/>
    <mergeCell ref="C2:J2"/>
    <mergeCell ref="C6:E6"/>
    <mergeCell ref="C7:E7"/>
    <mergeCell ref="C8:E8"/>
  </mergeCells>
  <pageMargins left="0.7" right="0.7" top="0.75" bottom="0.75" header="0.3" footer="0.3"/>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E270A-6BFD-4070-B2F7-38BD3D971209}">
  <sheetPr codeName="Sheet3">
    <tabColor rgb="FFCC0000"/>
  </sheetPr>
  <dimension ref="A1:J47"/>
  <sheetViews>
    <sheetView view="pageBreakPreview" zoomScale="80" zoomScaleNormal="100" zoomScaleSheetLayoutView="80" workbookViewId="0"/>
  </sheetViews>
  <sheetFormatPr defaultColWidth="8.81640625" defaultRowHeight="14.5"/>
  <cols>
    <col min="1" max="2" width="5.453125" customWidth="1"/>
    <col min="3" max="3" width="2.453125" customWidth="1"/>
    <col min="4" max="4" width="22.54296875" customWidth="1"/>
    <col min="5" max="5" width="28" customWidth="1"/>
    <col min="8" max="8" width="9.54296875" customWidth="1"/>
    <col min="9" max="9" width="1.453125" customWidth="1"/>
    <col min="10" max="10" width="8.453125" customWidth="1"/>
    <col min="11" max="12" width="16.453125" customWidth="1"/>
  </cols>
  <sheetData>
    <row r="1" spans="1:10" s="1" customFormat="1" ht="18.75" customHeight="1">
      <c r="A1" s="175" t="s">
        <v>43</v>
      </c>
      <c r="B1" s="176"/>
      <c r="C1" s="177"/>
      <c r="D1" s="439">
        <f>'Project Data'!$C$17</f>
        <v>0</v>
      </c>
      <c r="E1" s="178"/>
      <c r="F1" s="178"/>
      <c r="G1" s="178"/>
      <c r="H1" s="178"/>
      <c r="I1" s="178"/>
      <c r="J1" s="179"/>
    </row>
    <row r="2" spans="1:10" s="1" customFormat="1" ht="18.75" customHeight="1">
      <c r="A2" s="175" t="s">
        <v>44</v>
      </c>
      <c r="B2" s="176"/>
      <c r="C2" s="177"/>
      <c r="D2" s="439">
        <f>'Project Data'!$C$10</f>
        <v>0</v>
      </c>
      <c r="E2" s="178"/>
      <c r="F2" s="178"/>
      <c r="G2" s="178"/>
      <c r="H2" s="178"/>
      <c r="I2" s="178"/>
      <c r="J2" s="179"/>
    </row>
    <row r="3" spans="1:10" s="1" customFormat="1" ht="18.75" customHeight="1">
      <c r="A3" s="175" t="s">
        <v>271</v>
      </c>
      <c r="B3" s="176"/>
      <c r="C3" s="177"/>
      <c r="D3" s="176" t="s">
        <v>273</v>
      </c>
      <c r="E3" s="178"/>
      <c r="F3" s="178"/>
      <c r="G3" s="178"/>
      <c r="H3" s="178"/>
      <c r="I3" s="178"/>
      <c r="J3" s="179"/>
    </row>
    <row r="4" spans="1:10" ht="13.5" customHeight="1">
      <c r="A4" s="551" t="s">
        <v>45</v>
      </c>
      <c r="B4" s="551"/>
      <c r="C4" s="551"/>
      <c r="D4" s="551"/>
      <c r="E4" s="551"/>
      <c r="F4" s="551"/>
      <c r="G4" s="551"/>
      <c r="H4" s="551"/>
      <c r="I4" s="551"/>
      <c r="J4" s="551"/>
    </row>
    <row r="5" spans="1:10" ht="13.5" customHeight="1">
      <c r="A5" s="551"/>
      <c r="B5" s="551"/>
      <c r="C5" s="551"/>
      <c r="D5" s="551"/>
      <c r="E5" s="551"/>
      <c r="F5" s="551"/>
      <c r="G5" s="551"/>
      <c r="H5" s="551"/>
      <c r="I5" s="551"/>
      <c r="J5" s="551"/>
    </row>
    <row r="6" spans="1:10" ht="18" customHeight="1">
      <c r="A6" s="551"/>
      <c r="B6" s="551"/>
      <c r="C6" s="551"/>
      <c r="D6" s="551"/>
      <c r="E6" s="551"/>
      <c r="F6" s="551"/>
      <c r="G6" s="551"/>
      <c r="H6" s="551"/>
      <c r="I6" s="551"/>
      <c r="J6" s="551"/>
    </row>
    <row r="7" spans="1:10" ht="18" customHeight="1">
      <c r="A7" s="180" t="s">
        <v>46</v>
      </c>
      <c r="B7" s="413"/>
      <c r="C7" s="413"/>
      <c r="D7" s="413"/>
      <c r="E7" s="413"/>
      <c r="F7" s="413"/>
      <c r="G7" s="413"/>
      <c r="H7" s="413"/>
      <c r="I7" s="413"/>
      <c r="J7" s="413"/>
    </row>
    <row r="8" spans="1:10" ht="14.25" customHeight="1">
      <c r="A8" s="558" t="s">
        <v>47</v>
      </c>
      <c r="B8" s="558"/>
      <c r="C8" s="558"/>
      <c r="D8" s="558"/>
      <c r="E8" s="558"/>
      <c r="F8" s="558"/>
      <c r="G8" s="558"/>
      <c r="H8" s="558"/>
      <c r="I8" s="558"/>
      <c r="J8" s="558"/>
    </row>
    <row r="9" spans="1:10" ht="14.25" customHeight="1">
      <c r="A9" s="558"/>
      <c r="B9" s="558"/>
      <c r="C9" s="558"/>
      <c r="D9" s="558"/>
      <c r="E9" s="558"/>
      <c r="F9" s="558"/>
      <c r="G9" s="558"/>
      <c r="H9" s="558"/>
      <c r="I9" s="558"/>
      <c r="J9" s="558"/>
    </row>
    <row r="10" spans="1:10">
      <c r="A10" s="181"/>
      <c r="B10" s="182"/>
      <c r="C10" s="183" t="s">
        <v>48</v>
      </c>
      <c r="D10" s="183"/>
      <c r="E10" s="183"/>
      <c r="F10" s="183"/>
      <c r="G10" s="183"/>
      <c r="H10" s="183"/>
      <c r="I10" s="183"/>
      <c r="J10" s="184" t="s">
        <v>49</v>
      </c>
    </row>
    <row r="11" spans="1:10" ht="15" thickBot="1">
      <c r="A11" s="185"/>
      <c r="B11" s="186"/>
      <c r="C11" s="187" t="s">
        <v>50</v>
      </c>
      <c r="D11" s="188"/>
      <c r="E11" s="188"/>
      <c r="F11" s="188"/>
      <c r="G11" s="188"/>
      <c r="H11" s="188"/>
      <c r="I11" s="188"/>
      <c r="J11" s="189" t="s">
        <v>51</v>
      </c>
    </row>
    <row r="12" spans="1:10" ht="17.25" customHeight="1" thickTop="1">
      <c r="A12" s="165"/>
      <c r="B12" s="166"/>
      <c r="C12" s="190" t="s">
        <v>52</v>
      </c>
      <c r="D12" s="558" t="s">
        <v>53</v>
      </c>
      <c r="E12" s="558"/>
      <c r="F12" s="558"/>
      <c r="G12" s="558"/>
      <c r="H12" s="558"/>
      <c r="I12" s="191"/>
      <c r="J12" s="132"/>
    </row>
    <row r="13" spans="1:10" ht="6.75" customHeight="1">
      <c r="A13" s="165"/>
      <c r="B13" s="166"/>
      <c r="C13" s="3"/>
      <c r="D13" s="3"/>
      <c r="E13" s="3"/>
      <c r="F13" s="3"/>
      <c r="G13" s="3"/>
      <c r="H13" s="3"/>
      <c r="I13" s="3"/>
      <c r="J13" s="132"/>
    </row>
    <row r="14" spans="1:10">
      <c r="A14" s="165"/>
      <c r="B14" s="166"/>
      <c r="C14" s="3"/>
      <c r="D14" s="192" t="s">
        <v>54</v>
      </c>
      <c r="E14" s="192" t="s">
        <v>55</v>
      </c>
      <c r="F14" s="192" t="s">
        <v>56</v>
      </c>
      <c r="G14" s="193" t="s">
        <v>57</v>
      </c>
      <c r="H14" s="193"/>
      <c r="I14" s="228"/>
      <c r="J14" s="132"/>
    </row>
    <row r="15" spans="1:10">
      <c r="A15" s="165"/>
      <c r="B15" s="166"/>
      <c r="C15" s="3"/>
      <c r="D15" s="194" t="s">
        <v>27</v>
      </c>
      <c r="E15" s="194" t="s">
        <v>58</v>
      </c>
      <c r="F15" s="194" t="s">
        <v>14</v>
      </c>
      <c r="G15" s="194" t="s">
        <v>14</v>
      </c>
      <c r="H15" s="194" t="s">
        <v>17</v>
      </c>
      <c r="I15" s="228"/>
      <c r="J15" s="132"/>
    </row>
    <row r="16" spans="1:10" ht="15" thickBot="1">
      <c r="A16" s="165"/>
      <c r="B16" s="166"/>
      <c r="C16" s="3"/>
      <c r="D16" s="195"/>
      <c r="E16" s="195"/>
      <c r="F16" s="196" t="s">
        <v>30</v>
      </c>
      <c r="G16" s="196" t="s">
        <v>30</v>
      </c>
      <c r="H16" s="196" t="s">
        <v>38</v>
      </c>
      <c r="I16" s="228"/>
      <c r="J16" s="132"/>
    </row>
    <row r="17" spans="1:10" ht="15" thickTop="1">
      <c r="A17" s="197" t="s">
        <v>59</v>
      </c>
      <c r="B17" s="166"/>
      <c r="C17" s="3"/>
      <c r="D17" s="440" t="str">
        <f>IF(ISBLANK('ECM Data'!$D$13)," ",'ECM Data'!$D$13)</f>
        <v xml:space="preserve"> </v>
      </c>
      <c r="E17" s="441" t="str">
        <f>IF(ISBLANK('ECM Data'!E13)," ",'ECM Data'!E13)</f>
        <v xml:space="preserve"> </v>
      </c>
      <c r="F17" s="442" t="str">
        <f>IF(ISBLANK('ECM Data'!E13)," ",'ECM Data'!J13)</f>
        <v xml:space="preserve"> </v>
      </c>
      <c r="G17" s="441" t="str">
        <f>IF(ISBLANK('ECM Data'!E13)," ",'ECM Data'!O13)</f>
        <v xml:space="preserve"> </v>
      </c>
      <c r="H17" s="443" t="str">
        <f>IF(ISBLANK('ECM Data'!E13)," ",'ECM Data'!P13)</f>
        <v xml:space="preserve"> </v>
      </c>
      <c r="I17" s="3"/>
      <c r="J17" s="132"/>
    </row>
    <row r="18" spans="1:10">
      <c r="A18" s="197"/>
      <c r="B18" s="166"/>
      <c r="C18" s="3"/>
      <c r="D18" s="440" t="str">
        <f>IF(ISBLANK('ECM Data'!$D$14)," ",'ECM Data'!$D$14)</f>
        <v/>
      </c>
      <c r="E18" s="441" t="str">
        <f>IF(ISBLANK('ECM Data'!E14)," ",'ECM Data'!E14)</f>
        <v xml:space="preserve"> </v>
      </c>
      <c r="F18" s="442" t="str">
        <f>IF(ISBLANK('ECM Data'!E14)," ",'ECM Data'!J14)</f>
        <v xml:space="preserve"> </v>
      </c>
      <c r="G18" s="441" t="str">
        <f>IF(ISBLANK('ECM Data'!E14)," ",'ECM Data'!O14)</f>
        <v xml:space="preserve"> </v>
      </c>
      <c r="H18" s="443" t="str">
        <f>IF(ISBLANK('ECM Data'!E14)," ",'ECM Data'!P14)</f>
        <v xml:space="preserve"> </v>
      </c>
      <c r="I18" s="3"/>
      <c r="J18" s="132"/>
    </row>
    <row r="19" spans="1:10">
      <c r="A19" s="197"/>
      <c r="B19" s="166"/>
      <c r="C19" s="3"/>
      <c r="D19" s="440" t="str">
        <f>IF(ISBLANK('ECM Data'!$D$15)," ",'ECM Data'!$D$15)</f>
        <v/>
      </c>
      <c r="E19" s="441" t="str">
        <f>IF(ISBLANK('ECM Data'!E15)," ",'ECM Data'!E15)</f>
        <v xml:space="preserve"> </v>
      </c>
      <c r="F19" s="442" t="str">
        <f>IF(ISBLANK('ECM Data'!E15)," ",'ECM Data'!J15)</f>
        <v xml:space="preserve"> </v>
      </c>
      <c r="G19" s="441" t="str">
        <f>IF(ISBLANK('ECM Data'!E15)," ",'ECM Data'!O15)</f>
        <v xml:space="preserve"> </v>
      </c>
      <c r="H19" s="443" t="str">
        <f>IF(ISBLANK('ECM Data'!E15)," ",'ECM Data'!P15)</f>
        <v xml:space="preserve"> </v>
      </c>
      <c r="I19" s="3"/>
      <c r="J19" s="132"/>
    </row>
    <row r="20" spans="1:10">
      <c r="A20" s="197"/>
      <c r="B20" s="166"/>
      <c r="C20" s="3"/>
      <c r="D20" s="440" t="str">
        <f>IF(ISBLANK('ECM Data'!$D$16)," ",'ECM Data'!$D$16)</f>
        <v/>
      </c>
      <c r="E20" s="441" t="str">
        <f>IF(ISBLANK('ECM Data'!E16)," ",'ECM Data'!E16)</f>
        <v xml:space="preserve"> </v>
      </c>
      <c r="F20" s="442" t="str">
        <f>IF(ISBLANK('ECM Data'!E16)," ",'ECM Data'!J16)</f>
        <v xml:space="preserve"> </v>
      </c>
      <c r="G20" s="441" t="str">
        <f>IF(ISBLANK('ECM Data'!E16)," ",'ECM Data'!O16)</f>
        <v xml:space="preserve"> </v>
      </c>
      <c r="H20" s="443" t="str">
        <f>IF(ISBLANK('ECM Data'!E16)," ",'ECM Data'!P16)</f>
        <v xml:space="preserve"> </v>
      </c>
      <c r="I20" s="3"/>
      <c r="J20" s="132"/>
    </row>
    <row r="21" spans="1:10">
      <c r="A21" s="197"/>
      <c r="B21" s="166"/>
      <c r="C21" s="3"/>
      <c r="D21" s="440" t="str">
        <f>IF(ISBLANK('ECM Data'!$D$17)," ",'ECM Data'!$D$17)</f>
        <v/>
      </c>
      <c r="E21" s="441" t="str">
        <f>IF(ISBLANK('ECM Data'!E17)," ",'ECM Data'!E17)</f>
        <v xml:space="preserve"> </v>
      </c>
      <c r="F21" s="442" t="str">
        <f>IF(ISBLANK('ECM Data'!E17)," ",'ECM Data'!J17)</f>
        <v xml:space="preserve"> </v>
      </c>
      <c r="G21" s="441" t="str">
        <f>IF(ISBLANK('ECM Data'!E17)," ",'ECM Data'!O17)</f>
        <v xml:space="preserve"> </v>
      </c>
      <c r="H21" s="443" t="str">
        <f>IF(ISBLANK('ECM Data'!E17)," ",'ECM Data'!P17)</f>
        <v xml:space="preserve"> </v>
      </c>
      <c r="I21" s="3"/>
      <c r="J21" s="132"/>
    </row>
    <row r="22" spans="1:10">
      <c r="A22" s="197"/>
      <c r="B22" s="166"/>
      <c r="C22" s="3"/>
      <c r="D22" s="440" t="str">
        <f>IF(ISBLANK('ECM Data'!$D$18)," ",'ECM Data'!$D$18)</f>
        <v/>
      </c>
      <c r="E22" s="441" t="str">
        <f>IF(ISBLANK('ECM Data'!E18)," ",'ECM Data'!E18)</f>
        <v xml:space="preserve"> </v>
      </c>
      <c r="F22" s="442" t="str">
        <f>IF(ISBLANK('ECM Data'!E18)," ",'ECM Data'!J18)</f>
        <v xml:space="preserve"> </v>
      </c>
      <c r="G22" s="441" t="str">
        <f>IF(ISBLANK('ECM Data'!E18)," ",'ECM Data'!O18)</f>
        <v xml:space="preserve"> </v>
      </c>
      <c r="H22" s="443" t="str">
        <f>IF(ISBLANK('ECM Data'!E18)," ",'ECM Data'!P18)</f>
        <v xml:space="preserve"> </v>
      </c>
      <c r="I22" s="3"/>
      <c r="J22" s="132"/>
    </row>
    <row r="23" spans="1:10">
      <c r="A23" s="197"/>
      <c r="B23" s="166"/>
      <c r="C23" s="3"/>
      <c r="D23" s="440" t="str">
        <f>IF(ISBLANK('ECM Data'!$D$19)," ",'ECM Data'!$D$19)</f>
        <v/>
      </c>
      <c r="E23" s="441" t="str">
        <f>IF(ISBLANK('ECM Data'!E19)," ",'ECM Data'!E19)</f>
        <v xml:space="preserve"> </v>
      </c>
      <c r="F23" s="442" t="str">
        <f>IF(ISBLANK('ECM Data'!E19)," ",'ECM Data'!J19)</f>
        <v xml:space="preserve"> </v>
      </c>
      <c r="G23" s="441" t="str">
        <f>IF(ISBLANK('ECM Data'!E19)," ",'ECM Data'!O19)</f>
        <v xml:space="preserve"> </v>
      </c>
      <c r="H23" s="443" t="str">
        <f>IF(ISBLANK('ECM Data'!E19)," ",'ECM Data'!P19)</f>
        <v xml:space="preserve"> </v>
      </c>
      <c r="I23" s="3"/>
      <c r="J23" s="132"/>
    </row>
    <row r="24" spans="1:10">
      <c r="A24" s="197"/>
      <c r="B24" s="166"/>
      <c r="C24" s="3"/>
      <c r="D24" s="440" t="str">
        <f>IF(ISBLANK('ECM Data'!$D$20)," ",'ECM Data'!$D$20)</f>
        <v/>
      </c>
      <c r="E24" s="441" t="str">
        <f>IF(ISBLANK('ECM Data'!E20)," ",'ECM Data'!E20)</f>
        <v xml:space="preserve"> </v>
      </c>
      <c r="F24" s="442" t="str">
        <f>IF(ISBLANK('ECM Data'!E20)," ",'ECM Data'!J20)</f>
        <v xml:space="preserve"> </v>
      </c>
      <c r="G24" s="441" t="str">
        <f>IF(ISBLANK('ECM Data'!E20)," ",'ECM Data'!O20)</f>
        <v xml:space="preserve"> </v>
      </c>
      <c r="H24" s="443" t="str">
        <f>IF(ISBLANK('ECM Data'!E20)," ",'ECM Data'!P20)</f>
        <v xml:space="preserve"> </v>
      </c>
      <c r="I24" s="3"/>
      <c r="J24" s="132"/>
    </row>
    <row r="25" spans="1:10">
      <c r="A25" s="197"/>
      <c r="B25" s="166"/>
      <c r="C25" s="3"/>
      <c r="D25" s="440" t="str">
        <f>IF(ISBLANK('ECM Data'!$D$21)," ",'ECM Data'!$D$21)</f>
        <v/>
      </c>
      <c r="E25" s="441" t="str">
        <f>IF(ISBLANK('ECM Data'!E21)," ",'ECM Data'!E21)</f>
        <v xml:space="preserve"> </v>
      </c>
      <c r="F25" s="442" t="str">
        <f>IF(ISBLANK('ECM Data'!E21)," ",'ECM Data'!J21)</f>
        <v xml:space="preserve"> </v>
      </c>
      <c r="G25" s="441" t="str">
        <f>IF(ISBLANK('ECM Data'!E21)," ",'ECM Data'!O21)</f>
        <v xml:space="preserve"> </v>
      </c>
      <c r="H25" s="443" t="str">
        <f>IF(ISBLANK('ECM Data'!E21)," ",'ECM Data'!P21)</f>
        <v xml:space="preserve"> </v>
      </c>
      <c r="I25" s="3"/>
      <c r="J25" s="132"/>
    </row>
    <row r="26" spans="1:10">
      <c r="A26" s="197"/>
      <c r="B26" s="166"/>
      <c r="C26" s="3"/>
      <c r="D26" s="440" t="str">
        <f>IF(ISBLANK('ECM Data'!$D$22)," ",'ECM Data'!$D$22)</f>
        <v/>
      </c>
      <c r="E26" s="441" t="str">
        <f>IF(ISBLANK('ECM Data'!E22)," ",'ECM Data'!E22)</f>
        <v xml:space="preserve"> </v>
      </c>
      <c r="F26" s="442" t="str">
        <f>IF(ISBLANK('ECM Data'!E22)," ",'ECM Data'!J22)</f>
        <v xml:space="preserve"> </v>
      </c>
      <c r="G26" s="441" t="str">
        <f>IF(ISBLANK('ECM Data'!E22)," ",'ECM Data'!O22)</f>
        <v xml:space="preserve"> </v>
      </c>
      <c r="H26" s="443" t="str">
        <f>IF(ISBLANK('ECM Data'!E22)," ",'ECM Data'!P22)</f>
        <v xml:space="preserve"> </v>
      </c>
      <c r="I26" s="3"/>
      <c r="J26" s="132"/>
    </row>
    <row r="27" spans="1:10">
      <c r="A27" s="197"/>
      <c r="B27" s="166"/>
      <c r="C27" s="3"/>
      <c r="D27" s="564" t="s">
        <v>157</v>
      </c>
      <c r="E27" s="565"/>
      <c r="F27" s="565"/>
      <c r="G27" s="565"/>
      <c r="H27" s="566"/>
      <c r="I27" s="3"/>
      <c r="J27" s="132"/>
    </row>
    <row r="28" spans="1:10" ht="9" customHeight="1">
      <c r="A28" s="198"/>
      <c r="B28" s="168"/>
      <c r="C28" s="167"/>
      <c r="D28" s="199"/>
      <c r="E28" s="199"/>
      <c r="F28" s="200"/>
      <c r="G28" s="200"/>
      <c r="H28" s="200"/>
      <c r="I28" s="167"/>
      <c r="J28" s="201"/>
    </row>
    <row r="29" spans="1:10">
      <c r="A29" s="559" t="s">
        <v>60</v>
      </c>
      <c r="B29" s="559"/>
      <c r="C29" s="559"/>
      <c r="D29" s="559"/>
      <c r="E29" s="559"/>
      <c r="F29" s="559"/>
      <c r="G29" s="559"/>
      <c r="H29" s="559"/>
      <c r="I29" s="559"/>
      <c r="J29" s="559"/>
    </row>
    <row r="30" spans="1:10" ht="18.75" customHeight="1">
      <c r="A30" s="559"/>
      <c r="B30" s="559"/>
      <c r="C30" s="559"/>
      <c r="D30" s="559"/>
      <c r="E30" s="559"/>
      <c r="F30" s="559"/>
      <c r="G30" s="559"/>
      <c r="H30" s="559"/>
      <c r="I30" s="559"/>
      <c r="J30" s="559"/>
    </row>
    <row r="31" spans="1:10" s="8" customFormat="1" ht="17.25" customHeight="1">
      <c r="A31" s="202" t="s">
        <v>59</v>
      </c>
      <c r="B31" s="203"/>
      <c r="C31" s="204" t="s">
        <v>61</v>
      </c>
      <c r="D31" s="205" t="s">
        <v>62</v>
      </c>
      <c r="E31" s="176"/>
      <c r="F31" s="176"/>
      <c r="G31" s="176"/>
      <c r="H31" s="176"/>
      <c r="I31" s="203"/>
      <c r="J31" s="203"/>
    </row>
    <row r="32" spans="1:10" ht="18.75" customHeight="1">
      <c r="A32" s="560" t="s">
        <v>63</v>
      </c>
      <c r="B32" s="560"/>
      <c r="C32" s="560"/>
      <c r="D32" s="560"/>
      <c r="E32" s="560"/>
      <c r="F32" s="560"/>
      <c r="G32" s="560"/>
      <c r="H32" s="560"/>
      <c r="I32" s="560"/>
      <c r="J32" s="560"/>
    </row>
    <row r="33" spans="1:10" ht="18.75" customHeight="1">
      <c r="A33" s="561"/>
      <c r="B33" s="561"/>
      <c r="C33" s="561"/>
      <c r="D33" s="561"/>
      <c r="E33" s="561"/>
      <c r="F33" s="561"/>
      <c r="G33" s="561"/>
      <c r="H33" s="561"/>
      <c r="I33" s="561"/>
      <c r="J33" s="561"/>
    </row>
    <row r="34" spans="1:10" s="8" customFormat="1" ht="17.25" customHeight="1">
      <c r="A34" s="206" t="s">
        <v>59</v>
      </c>
      <c r="B34" s="207"/>
      <c r="C34" s="208" t="s">
        <v>64</v>
      </c>
      <c r="D34" s="562" t="s">
        <v>65</v>
      </c>
      <c r="E34" s="562"/>
      <c r="F34" s="562"/>
      <c r="G34" s="562"/>
      <c r="H34" s="562"/>
      <c r="I34" s="563"/>
      <c r="J34" s="207"/>
    </row>
    <row r="35" spans="1:10" s="8" customFormat="1" ht="28.5" customHeight="1">
      <c r="A35" s="202" t="s">
        <v>59</v>
      </c>
      <c r="B35" s="203"/>
      <c r="C35" s="204" t="s">
        <v>66</v>
      </c>
      <c r="D35" s="549" t="s">
        <v>67</v>
      </c>
      <c r="E35" s="549"/>
      <c r="F35" s="549"/>
      <c r="G35" s="549"/>
      <c r="H35" s="549"/>
      <c r="I35" s="550"/>
      <c r="J35" s="203"/>
    </row>
    <row r="36" spans="1:10">
      <c r="A36" s="551" t="s">
        <v>68</v>
      </c>
      <c r="B36" s="551"/>
      <c r="C36" s="551"/>
      <c r="D36" s="551"/>
      <c r="E36" s="551"/>
      <c r="F36" s="551"/>
      <c r="G36" s="551"/>
      <c r="H36" s="551"/>
      <c r="I36" s="551"/>
      <c r="J36" s="551"/>
    </row>
    <row r="37" spans="1:10" ht="18.75" customHeight="1">
      <c r="A37" s="551"/>
      <c r="B37" s="551"/>
      <c r="C37" s="551"/>
      <c r="D37" s="551"/>
      <c r="E37" s="551"/>
      <c r="F37" s="551"/>
      <c r="G37" s="551"/>
      <c r="H37" s="551"/>
      <c r="I37" s="551"/>
      <c r="J37" s="551"/>
    </row>
    <row r="38" spans="1:10" ht="18.75" customHeight="1">
      <c r="A38" s="552"/>
      <c r="B38" s="552"/>
      <c r="C38" s="552"/>
      <c r="D38" s="552"/>
      <c r="E38" s="552"/>
      <c r="F38" s="552"/>
      <c r="G38" s="552"/>
      <c r="H38" s="552"/>
      <c r="I38" s="552"/>
      <c r="J38" s="552"/>
    </row>
    <row r="39" spans="1:10">
      <c r="A39" s="209"/>
      <c r="B39" s="210"/>
      <c r="C39" s="211"/>
      <c r="D39" s="556" t="s">
        <v>69</v>
      </c>
      <c r="E39" s="557"/>
      <c r="F39" s="212" t="s">
        <v>70</v>
      </c>
      <c r="G39" s="213"/>
      <c r="H39" s="213"/>
      <c r="I39" s="213"/>
      <c r="J39" s="214"/>
    </row>
    <row r="40" spans="1:10" ht="15" thickBot="1">
      <c r="A40" s="215"/>
      <c r="B40" s="216"/>
      <c r="C40" s="217"/>
      <c r="D40" s="218" t="s">
        <v>72</v>
      </c>
      <c r="E40" s="218" t="s">
        <v>0</v>
      </c>
      <c r="F40" s="553" t="s">
        <v>72</v>
      </c>
      <c r="G40" s="554"/>
      <c r="H40" s="554"/>
      <c r="I40" s="555"/>
      <c r="J40" s="219" t="s">
        <v>0</v>
      </c>
    </row>
    <row r="41" spans="1:10" ht="31.5" customHeight="1" thickTop="1">
      <c r="A41" s="220" t="s">
        <v>43</v>
      </c>
      <c r="B41" s="221"/>
      <c r="C41" s="222"/>
      <c r="D41" s="223"/>
      <c r="E41" s="224"/>
      <c r="F41" s="221"/>
      <c r="G41" s="167"/>
      <c r="H41" s="167"/>
      <c r="I41" s="167"/>
      <c r="J41" s="225"/>
    </row>
    <row r="42" spans="1:10" ht="31.5" customHeight="1">
      <c r="A42" s="220" t="s">
        <v>71</v>
      </c>
      <c r="B42" s="221"/>
      <c r="C42" s="222"/>
      <c r="D42" s="226"/>
      <c r="E42" s="227"/>
      <c r="F42" s="221"/>
      <c r="G42" s="167"/>
      <c r="H42" s="167"/>
      <c r="I42" s="167"/>
      <c r="J42" s="201"/>
    </row>
    <row r="47" spans="1:10">
      <c r="E47" t="s">
        <v>156</v>
      </c>
    </row>
  </sheetData>
  <sheetProtection algorithmName="SHA-512" hashValue="TKxQaiebFE8MNcEQONMrdxhBh3bEKqpfQK1OFOLlmdt3gklsNenRUa6LFCll0dAiGUBJpFI2+mnaX4FRtnn8iA==" saltValue="LR1VpFCKC2xXyGFIiPkGNg==" spinCount="100000" sheet="1" objects="1" scenarios="1" formatCells="0" formatColumns="0" formatRows="0"/>
  <mergeCells count="11">
    <mergeCell ref="D35:I35"/>
    <mergeCell ref="A36:J38"/>
    <mergeCell ref="F40:I40"/>
    <mergeCell ref="D39:E39"/>
    <mergeCell ref="A4:J6"/>
    <mergeCell ref="A8:J9"/>
    <mergeCell ref="D12:H12"/>
    <mergeCell ref="A29:J30"/>
    <mergeCell ref="A32:J33"/>
    <mergeCell ref="D34:I34"/>
    <mergeCell ref="D27:H27"/>
  </mergeCells>
  <printOptions horizontalCentered="1"/>
  <pageMargins left="0.2" right="0.2" top="1" bottom="0.5" header="0.2" footer="0.3"/>
  <pageSetup scale="95" orientation="portrait" r:id="rId1"/>
  <headerFooter>
    <oddHeader>&amp;L&amp;"-,Bold"&amp;18Minimum Requirements Document&amp;20
&amp;"-,Italic"&amp;16Early Transformer Replacement Program&amp;R&amp;G</oddHeader>
    <oddFooter>&amp;L&amp;10&amp;D&amp;R&amp;10Page &amp;P of &amp;N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6EB5B-248D-3840-8B64-6A3A285840FC}">
  <sheetPr codeName="Sheet7">
    <tabColor rgb="FFCC0000"/>
  </sheetPr>
  <dimension ref="A1:J52"/>
  <sheetViews>
    <sheetView view="pageBreakPreview" topLeftCell="A2" zoomScale="80" zoomScaleNormal="100" zoomScaleSheetLayoutView="80" workbookViewId="0">
      <selection activeCell="B3" sqref="B3"/>
    </sheetView>
  </sheetViews>
  <sheetFormatPr defaultColWidth="8.81640625" defaultRowHeight="14.5"/>
  <cols>
    <col min="1" max="2" width="5.453125" customWidth="1"/>
    <col min="3" max="3" width="1.453125" customWidth="1"/>
    <col min="4" max="4" width="22.54296875" customWidth="1"/>
    <col min="5" max="5" width="28" customWidth="1"/>
    <col min="9" max="9" width="1.453125" customWidth="1"/>
    <col min="10" max="10" width="8.453125" customWidth="1"/>
    <col min="11" max="12" width="16.453125" customWidth="1"/>
  </cols>
  <sheetData>
    <row r="1" spans="1:10" s="1" customFormat="1" ht="18.75" customHeight="1">
      <c r="A1" s="271" t="s">
        <v>43</v>
      </c>
      <c r="B1" s="272"/>
      <c r="C1" s="273"/>
      <c r="D1" s="439">
        <f>'Project Data'!$C$17</f>
        <v>0</v>
      </c>
      <c r="E1" s="274"/>
      <c r="F1" s="274"/>
      <c r="G1" s="274"/>
      <c r="H1" s="274"/>
      <c r="I1" s="274"/>
      <c r="J1" s="275"/>
    </row>
    <row r="2" spans="1:10" s="1" customFormat="1" ht="18.75" customHeight="1">
      <c r="A2" s="271" t="s">
        <v>44</v>
      </c>
      <c r="B2" s="272"/>
      <c r="C2" s="273"/>
      <c r="D2" s="439">
        <f>'Project Data'!$C$10</f>
        <v>0</v>
      </c>
      <c r="E2" s="274"/>
      <c r="F2" s="274"/>
      <c r="G2" s="274"/>
      <c r="H2" s="274"/>
      <c r="I2" s="274"/>
      <c r="J2" s="275"/>
    </row>
    <row r="3" spans="1:10" s="1" customFormat="1" ht="18.75" customHeight="1">
      <c r="A3" s="271" t="s">
        <v>271</v>
      </c>
      <c r="B3" s="272"/>
      <c r="C3" s="273"/>
      <c r="D3" s="272" t="s">
        <v>272</v>
      </c>
      <c r="E3" s="274"/>
      <c r="F3" s="274"/>
      <c r="G3" s="274"/>
      <c r="H3" s="274"/>
      <c r="I3" s="274"/>
      <c r="J3" s="275"/>
    </row>
    <row r="4" spans="1:10" ht="6" customHeight="1">
      <c r="A4" s="567" t="s">
        <v>192</v>
      </c>
      <c r="B4" s="567"/>
      <c r="C4" s="567"/>
      <c r="D4" s="567"/>
      <c r="E4" s="567"/>
      <c r="F4" s="567"/>
      <c r="G4" s="567"/>
      <c r="H4" s="567"/>
      <c r="I4" s="567"/>
      <c r="J4" s="567"/>
    </row>
    <row r="5" spans="1:10" ht="14.25" customHeight="1">
      <c r="A5" s="567"/>
      <c r="B5" s="567"/>
      <c r="C5" s="567"/>
      <c r="D5" s="567"/>
      <c r="E5" s="567"/>
      <c r="F5" s="567"/>
      <c r="G5" s="567"/>
      <c r="H5" s="567"/>
      <c r="I5" s="567"/>
      <c r="J5" s="567"/>
    </row>
    <row r="6" spans="1:10">
      <c r="A6" s="276"/>
      <c r="B6" s="277"/>
      <c r="C6" s="278" t="s">
        <v>48</v>
      </c>
      <c r="D6" s="279"/>
      <c r="E6" s="279"/>
      <c r="F6" s="279"/>
      <c r="G6" s="279"/>
      <c r="H6" s="279"/>
      <c r="I6" s="280"/>
      <c r="J6" s="280" t="s">
        <v>49</v>
      </c>
    </row>
    <row r="7" spans="1:10" ht="15" thickBot="1">
      <c r="A7" s="281"/>
      <c r="B7" s="282"/>
      <c r="C7" s="283" t="s">
        <v>50</v>
      </c>
      <c r="D7" s="284"/>
      <c r="E7" s="284"/>
      <c r="F7" s="284"/>
      <c r="G7" s="284"/>
      <c r="H7" s="284"/>
      <c r="I7" s="285"/>
      <c r="J7" s="285" t="s">
        <v>51</v>
      </c>
    </row>
    <row r="8" spans="1:10" ht="28.5" customHeight="1" thickTop="1">
      <c r="A8" s="286"/>
      <c r="B8" s="287"/>
      <c r="C8" s="288" t="s">
        <v>52</v>
      </c>
      <c r="D8" s="567" t="s">
        <v>158</v>
      </c>
      <c r="E8" s="567"/>
      <c r="F8" s="567"/>
      <c r="G8" s="567"/>
      <c r="H8" s="567"/>
      <c r="I8" s="289"/>
      <c r="J8" s="290"/>
    </row>
    <row r="9" spans="1:10" ht="6.65" customHeight="1">
      <c r="A9" s="286"/>
      <c r="B9" s="287"/>
      <c r="C9" s="286"/>
      <c r="D9" s="287"/>
      <c r="E9" s="287"/>
      <c r="F9" s="287"/>
      <c r="G9" s="287"/>
      <c r="H9" s="287"/>
      <c r="I9" s="290"/>
      <c r="J9" s="290"/>
    </row>
    <row r="10" spans="1:10">
      <c r="A10" s="286"/>
      <c r="B10" s="287"/>
      <c r="C10" s="286"/>
      <c r="D10" s="291" t="s">
        <v>54</v>
      </c>
      <c r="E10" s="292" t="s">
        <v>55</v>
      </c>
      <c r="F10" s="293" t="s">
        <v>56</v>
      </c>
      <c r="G10" s="294" t="s">
        <v>57</v>
      </c>
      <c r="H10" s="294"/>
      <c r="I10" s="295"/>
      <c r="J10" s="290"/>
    </row>
    <row r="11" spans="1:10">
      <c r="A11" s="286"/>
      <c r="B11" s="287"/>
      <c r="C11" s="286"/>
      <c r="D11" s="296" t="s">
        <v>27</v>
      </c>
      <c r="E11" s="297" t="s">
        <v>58</v>
      </c>
      <c r="F11" s="298" t="s">
        <v>14</v>
      </c>
      <c r="G11" s="292" t="s">
        <v>14</v>
      </c>
      <c r="H11" s="299" t="s">
        <v>17</v>
      </c>
      <c r="I11" s="295"/>
      <c r="J11" s="290"/>
    </row>
    <row r="12" spans="1:10" ht="15" thickBot="1">
      <c r="A12" s="286"/>
      <c r="B12" s="287"/>
      <c r="C12" s="286"/>
      <c r="D12" s="300"/>
      <c r="E12" s="301"/>
      <c r="F12" s="302" t="s">
        <v>30</v>
      </c>
      <c r="G12" s="303" t="s">
        <v>30</v>
      </c>
      <c r="H12" s="304" t="s">
        <v>38</v>
      </c>
      <c r="I12" s="295"/>
      <c r="J12" s="290"/>
    </row>
    <row r="13" spans="1:10" ht="15" thickTop="1">
      <c r="A13" s="305" t="s">
        <v>59</v>
      </c>
      <c r="B13" s="287"/>
      <c r="C13" s="286"/>
      <c r="D13" s="440" t="str">
        <f>IF(ISBLANK('ECM Data'!D23)," ",'ECM Data'!D23)</f>
        <v/>
      </c>
      <c r="E13" s="441" t="str">
        <f>IF(ISBLANK('ECM Data'!E23)," ",'ECM Data'!E23)</f>
        <v xml:space="preserve"> </v>
      </c>
      <c r="F13" s="442" t="str">
        <f>IF(ISBLANK('ECM Data'!E23)," ",'ECM Data'!J23)</f>
        <v xml:space="preserve"> </v>
      </c>
      <c r="G13" s="441" t="str">
        <f>IF(ISBLANK('ECM Data'!E23)," ",'ECM Data'!O23)</f>
        <v xml:space="preserve"> </v>
      </c>
      <c r="H13" s="443" t="str">
        <f>IF(ISBLANK('ECM Data'!E23)," ",'ECM Data'!P23)</f>
        <v xml:space="preserve"> </v>
      </c>
      <c r="I13" s="290"/>
      <c r="J13" s="290"/>
    </row>
    <row r="14" spans="1:10">
      <c r="A14" s="305"/>
      <c r="B14" s="287"/>
      <c r="C14" s="286"/>
      <c r="D14" s="440" t="str">
        <f>IF(ISBLANK('ECM Data'!D24)," ",'ECM Data'!D24)</f>
        <v/>
      </c>
      <c r="E14" s="441" t="str">
        <f>IF(ISBLANK('ECM Data'!E24)," ",'ECM Data'!E24)</f>
        <v xml:space="preserve"> </v>
      </c>
      <c r="F14" s="442" t="str">
        <f>IF(ISBLANK('ECM Data'!E24)," ",'ECM Data'!J24)</f>
        <v xml:space="preserve"> </v>
      </c>
      <c r="G14" s="441" t="str">
        <f>IF(ISBLANK('ECM Data'!E24)," ",'ECM Data'!O24)</f>
        <v xml:space="preserve"> </v>
      </c>
      <c r="H14" s="443" t="str">
        <f>IF(ISBLANK('ECM Data'!E24)," ",'ECM Data'!P24)</f>
        <v xml:space="preserve"> </v>
      </c>
      <c r="I14" s="290"/>
      <c r="J14" s="290"/>
    </row>
    <row r="15" spans="1:10">
      <c r="A15" s="305"/>
      <c r="B15" s="287"/>
      <c r="C15" s="286"/>
      <c r="D15" s="440" t="str">
        <f>IF(ISBLANK('ECM Data'!D25)," ",'ECM Data'!D25)</f>
        <v/>
      </c>
      <c r="E15" s="441" t="str">
        <f>IF(ISBLANK('ECM Data'!E25)," ",'ECM Data'!E25)</f>
        <v xml:space="preserve"> </v>
      </c>
      <c r="F15" s="442" t="str">
        <f>IF(ISBLANK('ECM Data'!E25)," ",'ECM Data'!J25)</f>
        <v xml:space="preserve"> </v>
      </c>
      <c r="G15" s="441" t="str">
        <f>IF(ISBLANK('ECM Data'!E25)," ",'ECM Data'!O25)</f>
        <v xml:space="preserve"> </v>
      </c>
      <c r="H15" s="443" t="str">
        <f>IF(ISBLANK('ECM Data'!E25)," ",'ECM Data'!P25)</f>
        <v xml:space="preserve"> </v>
      </c>
      <c r="I15" s="290"/>
      <c r="J15" s="290"/>
    </row>
    <row r="16" spans="1:10">
      <c r="A16" s="305"/>
      <c r="B16" s="287"/>
      <c r="C16" s="286"/>
      <c r="D16" s="440" t="str">
        <f>IF(ISBLANK('ECM Data'!D26)," ",'ECM Data'!D26)</f>
        <v/>
      </c>
      <c r="E16" s="441" t="str">
        <f>IF(ISBLANK('ECM Data'!E26)," ",'ECM Data'!E26)</f>
        <v xml:space="preserve"> </v>
      </c>
      <c r="F16" s="442" t="str">
        <f>IF(ISBLANK('ECM Data'!E26)," ",'ECM Data'!J26)</f>
        <v xml:space="preserve"> </v>
      </c>
      <c r="G16" s="441" t="str">
        <f>IF(ISBLANK('ECM Data'!E26)," ",'ECM Data'!O26)</f>
        <v xml:space="preserve"> </v>
      </c>
      <c r="H16" s="443" t="str">
        <f>IF(ISBLANK('ECM Data'!E26)," ",'ECM Data'!P26)</f>
        <v xml:space="preserve"> </v>
      </c>
      <c r="I16" s="290"/>
      <c r="J16" s="290"/>
    </row>
    <row r="17" spans="1:10">
      <c r="A17" s="305"/>
      <c r="B17" s="287"/>
      <c r="C17" s="286"/>
      <c r="D17" s="440" t="str">
        <f>IF(ISBLANK('ECM Data'!D27)," ",'ECM Data'!D27)</f>
        <v/>
      </c>
      <c r="E17" s="441" t="str">
        <f>IF(ISBLANK('ECM Data'!E27)," ",'ECM Data'!E27)</f>
        <v xml:space="preserve"> </v>
      </c>
      <c r="F17" s="442" t="str">
        <f>IF(ISBLANK('ECM Data'!E27)," ",'ECM Data'!J27)</f>
        <v xml:space="preserve"> </v>
      </c>
      <c r="G17" s="441" t="str">
        <f>IF(ISBLANK('ECM Data'!E27)," ",'ECM Data'!O27)</f>
        <v xml:space="preserve"> </v>
      </c>
      <c r="H17" s="443" t="str">
        <f>IF(ISBLANK('ECM Data'!E27)," ",'ECM Data'!P27)</f>
        <v xml:space="preserve"> </v>
      </c>
      <c r="I17" s="290"/>
      <c r="J17" s="290"/>
    </row>
    <row r="18" spans="1:10">
      <c r="A18" s="305"/>
      <c r="B18" s="287"/>
      <c r="C18" s="286"/>
      <c r="D18" s="440" t="str">
        <f>IF(ISBLANK('ECM Data'!D28)," ",'ECM Data'!D28)</f>
        <v xml:space="preserve"> </v>
      </c>
      <c r="E18" s="441" t="str">
        <f>IF(ISBLANK('ECM Data'!E28)," ",'ECM Data'!E28)</f>
        <v xml:space="preserve"> </v>
      </c>
      <c r="F18" s="442" t="str">
        <f>IF(ISBLANK('ECM Data'!E28)," ",'ECM Data'!J28)</f>
        <v xml:space="preserve"> </v>
      </c>
      <c r="G18" s="441" t="str">
        <f>IF(ISBLANK('ECM Data'!E28)," ",'ECM Data'!O28)</f>
        <v xml:space="preserve"> </v>
      </c>
      <c r="H18" s="443" t="str">
        <f>IF(ISBLANK('ECM Data'!E28)," ",'ECM Data'!P28)</f>
        <v xml:space="preserve"> </v>
      </c>
      <c r="I18" s="290"/>
      <c r="J18" s="290"/>
    </row>
    <row r="19" spans="1:10">
      <c r="A19" s="305"/>
      <c r="B19" s="287"/>
      <c r="C19" s="286"/>
      <c r="D19" s="440" t="str">
        <f>IF(ISBLANK('ECM Data'!D29)," ",'ECM Data'!D29)</f>
        <v xml:space="preserve"> </v>
      </c>
      <c r="E19" s="441" t="str">
        <f>IF(ISBLANK('ECM Data'!E29)," ",'ECM Data'!E29)</f>
        <v xml:space="preserve"> </v>
      </c>
      <c r="F19" s="442" t="str">
        <f>IF(ISBLANK('ECM Data'!E29)," ",'ECM Data'!J29)</f>
        <v xml:space="preserve"> </v>
      </c>
      <c r="G19" s="441" t="str">
        <f>IF(ISBLANK('ECM Data'!E29)," ",'ECM Data'!O29)</f>
        <v xml:space="preserve"> </v>
      </c>
      <c r="H19" s="443" t="str">
        <f>IF(ISBLANK('ECM Data'!E29)," ",'ECM Data'!P29)</f>
        <v xml:space="preserve"> </v>
      </c>
      <c r="I19" s="290"/>
      <c r="J19" s="290"/>
    </row>
    <row r="20" spans="1:10">
      <c r="A20" s="305"/>
      <c r="B20" s="287"/>
      <c r="C20" s="286"/>
      <c r="D20" s="440" t="str">
        <f>IF(ISBLANK('ECM Data'!D30)," ",'ECM Data'!D30)</f>
        <v xml:space="preserve"> </v>
      </c>
      <c r="E20" s="441" t="str">
        <f>IF(ISBLANK('ECM Data'!E30)," ",'ECM Data'!E30)</f>
        <v xml:space="preserve"> </v>
      </c>
      <c r="F20" s="442" t="str">
        <f>IF(ISBLANK('ECM Data'!E30)," ",'ECM Data'!J30)</f>
        <v xml:space="preserve"> </v>
      </c>
      <c r="G20" s="441" t="str">
        <f>IF(ISBLANK('ECM Data'!E30)," ",'ECM Data'!O30)</f>
        <v xml:space="preserve"> </v>
      </c>
      <c r="H20" s="443" t="str">
        <f>IF(ISBLANK('ECM Data'!E30)," ",'ECM Data'!P30)</f>
        <v xml:space="preserve"> </v>
      </c>
      <c r="I20" s="290"/>
      <c r="J20" s="290"/>
    </row>
    <row r="21" spans="1:10">
      <c r="A21" s="305"/>
      <c r="B21" s="287"/>
      <c r="C21" s="286"/>
      <c r="D21" s="440" t="str">
        <f>IF(ISBLANK('ECM Data'!D31)," ",'ECM Data'!D31)</f>
        <v xml:space="preserve"> </v>
      </c>
      <c r="E21" s="441" t="str">
        <f>IF(ISBLANK('ECM Data'!E31)," ",'ECM Data'!E31)</f>
        <v xml:space="preserve"> </v>
      </c>
      <c r="F21" s="442" t="str">
        <f>IF(ISBLANK('ECM Data'!E31)," ",'ECM Data'!J31)</f>
        <v xml:space="preserve"> </v>
      </c>
      <c r="G21" s="441" t="str">
        <f>IF(ISBLANK('ECM Data'!E31)," ",'ECM Data'!O31)</f>
        <v xml:space="preserve"> </v>
      </c>
      <c r="H21" s="443" t="str">
        <f>IF(ISBLANK('ECM Data'!E31)," ",'ECM Data'!P31)</f>
        <v xml:space="preserve"> </v>
      </c>
      <c r="I21" s="290"/>
      <c r="J21" s="290"/>
    </row>
    <row r="22" spans="1:10">
      <c r="A22" s="305"/>
      <c r="B22" s="287"/>
      <c r="C22" s="286"/>
      <c r="D22" s="440" t="str">
        <f>IF(ISBLANK('ECM Data'!D32)," ",'ECM Data'!D32)</f>
        <v xml:space="preserve"> </v>
      </c>
      <c r="E22" s="441" t="str">
        <f>IF(ISBLANK('ECM Data'!E32)," ",'ECM Data'!E32)</f>
        <v xml:space="preserve"> </v>
      </c>
      <c r="F22" s="442" t="str">
        <f>IF(ISBLANK('ECM Data'!E32)," ",'ECM Data'!J32)</f>
        <v xml:space="preserve"> </v>
      </c>
      <c r="G22" s="441" t="str">
        <f>IF(ISBLANK('ECM Data'!E32)," ",'ECM Data'!O32)</f>
        <v xml:space="preserve"> </v>
      </c>
      <c r="H22" s="443" t="str">
        <f>IF(ISBLANK('ECM Data'!E32)," ",'ECM Data'!P32)</f>
        <v xml:space="preserve"> </v>
      </c>
      <c r="I22" s="290"/>
      <c r="J22" s="290"/>
    </row>
    <row r="23" spans="1:10">
      <c r="A23" s="305"/>
      <c r="B23" s="287"/>
      <c r="C23" s="286"/>
      <c r="D23" s="444" t="str">
        <f>IF(ISBLANK('ECM Data'!D33)," ",'ECM Data'!D33)</f>
        <v xml:space="preserve"> </v>
      </c>
      <c r="E23" s="445" t="str">
        <f>IF(ISBLANK('ECM Data'!E33)," ",'ECM Data'!E33)</f>
        <v xml:space="preserve"> </v>
      </c>
      <c r="F23" s="446" t="str">
        <f>IF(ISBLANK('ECM Data'!E33)," ",'ECM Data'!J33)</f>
        <v xml:space="preserve"> </v>
      </c>
      <c r="G23" s="447" t="str">
        <f>IF(ISBLANK('ECM Data'!E33)," ",'ECM Data'!O33)</f>
        <v xml:space="preserve"> </v>
      </c>
      <c r="H23" s="448" t="str">
        <f>IF(ISBLANK('ECM Data'!E33)," ",'ECM Data'!P33)</f>
        <v xml:space="preserve"> </v>
      </c>
      <c r="I23" s="290"/>
      <c r="J23" s="290"/>
    </row>
    <row r="24" spans="1:10" ht="15" customHeight="1">
      <c r="A24" s="305"/>
      <c r="B24" s="287"/>
      <c r="C24" s="286"/>
      <c r="D24" s="449" t="str">
        <f>IF(ISBLANK('ECM Data'!D34)," ",'ECM Data'!D34)</f>
        <v xml:space="preserve"> </v>
      </c>
      <c r="E24" s="450" t="str">
        <f>IF(ISBLANK('ECM Data'!E34)," ",'ECM Data'!E34)</f>
        <v xml:space="preserve"> </v>
      </c>
      <c r="F24" s="451" t="str">
        <f>IF(ISBLANK('ECM Data'!E34)," ",'ECM Data'!J34)</f>
        <v xml:space="preserve"> </v>
      </c>
      <c r="G24" s="452" t="str">
        <f>IF(ISBLANK('ECM Data'!E34)," ",'ECM Data'!O34)</f>
        <v xml:space="preserve"> </v>
      </c>
      <c r="H24" s="453" t="str">
        <f>IF(ISBLANK('ECM Data'!E34)," ",'ECM Data'!P34)</f>
        <v xml:space="preserve"> </v>
      </c>
      <c r="I24" s="290"/>
      <c r="J24" s="290"/>
    </row>
    <row r="25" spans="1:10">
      <c r="A25" s="286"/>
      <c r="B25" s="287"/>
      <c r="C25" s="286"/>
      <c r="D25" s="440" t="str">
        <f>IF(ISBLANK('ECM Data'!D35)," ",'ECM Data'!D35)</f>
        <v xml:space="preserve"> </v>
      </c>
      <c r="E25" s="441" t="str">
        <f>IF(ISBLANK('ECM Data'!E35)," ",'ECM Data'!E35)</f>
        <v xml:space="preserve"> </v>
      </c>
      <c r="F25" s="442" t="str">
        <f>IF(ISBLANK('ECM Data'!E35)," ",'ECM Data'!J35)</f>
        <v xml:space="preserve"> </v>
      </c>
      <c r="G25" s="441" t="str">
        <f>IF(ISBLANK('ECM Data'!E35)," ",'ECM Data'!O35)</f>
        <v xml:space="preserve"> </v>
      </c>
      <c r="H25" s="443" t="str">
        <f>IF(ISBLANK('ECM Data'!E35)," ",'ECM Data'!P35)</f>
        <v xml:space="preserve"> </v>
      </c>
      <c r="I25" s="290"/>
      <c r="J25" s="290"/>
    </row>
    <row r="26" spans="1:10">
      <c r="A26" s="286"/>
      <c r="B26" s="287"/>
      <c r="C26" s="286"/>
      <c r="D26" s="440" t="str">
        <f>IF(ISBLANK('ECM Data'!D36)," ",'ECM Data'!D36)</f>
        <v xml:space="preserve"> </v>
      </c>
      <c r="E26" s="441" t="str">
        <f>IF(ISBLANK('ECM Data'!E36)," ",'ECM Data'!E36)</f>
        <v xml:space="preserve"> </v>
      </c>
      <c r="F26" s="442" t="str">
        <f>IF(ISBLANK('ECM Data'!E36)," ",'ECM Data'!J36)</f>
        <v xml:space="preserve"> </v>
      </c>
      <c r="G26" s="441" t="str">
        <f>IF(ISBLANK('ECM Data'!E36)," ",'ECM Data'!O36)</f>
        <v xml:space="preserve"> </v>
      </c>
      <c r="H26" s="443" t="str">
        <f>IF(ISBLANK('ECM Data'!E36)," ",'ECM Data'!P36)</f>
        <v xml:space="preserve"> </v>
      </c>
      <c r="I26" s="290"/>
      <c r="J26" s="290"/>
    </row>
    <row r="27" spans="1:10">
      <c r="A27" s="286"/>
      <c r="B27" s="287"/>
      <c r="C27" s="286"/>
      <c r="D27" s="440" t="str">
        <f>IF(ISBLANK('ECM Data'!D37)," ",'ECM Data'!D37)</f>
        <v xml:space="preserve"> </v>
      </c>
      <c r="E27" s="441" t="str">
        <f>IF(ISBLANK('ECM Data'!E37)," ",'ECM Data'!E37)</f>
        <v xml:space="preserve"> </v>
      </c>
      <c r="F27" s="442" t="str">
        <f>IF(ISBLANK('ECM Data'!E37)," ",'ECM Data'!J37)</f>
        <v xml:space="preserve"> </v>
      </c>
      <c r="G27" s="441" t="str">
        <f>IF(ISBLANK('ECM Data'!E37)," ",'ECM Data'!O37)</f>
        <v xml:space="preserve"> </v>
      </c>
      <c r="H27" s="443" t="str">
        <f>IF(ISBLANK('ECM Data'!E37)," ",'ECM Data'!P37)</f>
        <v xml:space="preserve"> </v>
      </c>
      <c r="I27" s="290"/>
      <c r="J27" s="290"/>
    </row>
    <row r="28" spans="1:10">
      <c r="A28" s="286"/>
      <c r="B28" s="287"/>
      <c r="C28" s="286"/>
      <c r="D28" s="440" t="str">
        <f>IF(ISBLANK('ECM Data'!D38)," ",'ECM Data'!D38)</f>
        <v xml:space="preserve"> </v>
      </c>
      <c r="E28" s="441" t="str">
        <f>IF(ISBLANK('ECM Data'!E38)," ",'ECM Data'!E38)</f>
        <v xml:space="preserve"> </v>
      </c>
      <c r="F28" s="442" t="str">
        <f>IF(ISBLANK('ECM Data'!E38)," ",'ECM Data'!J38)</f>
        <v xml:space="preserve"> </v>
      </c>
      <c r="G28" s="441" t="str">
        <f>IF(ISBLANK('ECM Data'!E38)," ",'ECM Data'!O38)</f>
        <v xml:space="preserve"> </v>
      </c>
      <c r="H28" s="443" t="str">
        <f>IF(ISBLANK('ECM Data'!E38)," ",'ECM Data'!P38)</f>
        <v xml:space="preserve"> </v>
      </c>
      <c r="I28" s="290"/>
      <c r="J28" s="290"/>
    </row>
    <row r="29" spans="1:10">
      <c r="A29" s="286"/>
      <c r="B29" s="287"/>
      <c r="C29" s="286"/>
      <c r="D29" s="440" t="str">
        <f>IF(ISBLANK('ECM Data'!D39)," ",'ECM Data'!D39)</f>
        <v xml:space="preserve"> </v>
      </c>
      <c r="E29" s="441" t="str">
        <f>IF(ISBLANK('ECM Data'!E39)," ",'ECM Data'!E39)</f>
        <v xml:space="preserve"> </v>
      </c>
      <c r="F29" s="442" t="str">
        <f>IF(ISBLANK('ECM Data'!E39)," ",'ECM Data'!J39)</f>
        <v xml:space="preserve"> </v>
      </c>
      <c r="G29" s="441" t="str">
        <f>IF(ISBLANK('ECM Data'!E39)," ",'ECM Data'!O39)</f>
        <v xml:space="preserve"> </v>
      </c>
      <c r="H29" s="443" t="str">
        <f>IF(ISBLANK('ECM Data'!E39)," ",'ECM Data'!P39)</f>
        <v xml:space="preserve"> </v>
      </c>
      <c r="I29" s="290"/>
      <c r="J29" s="290"/>
    </row>
    <row r="30" spans="1:10">
      <c r="A30" s="286"/>
      <c r="B30" s="287"/>
      <c r="C30" s="286"/>
      <c r="D30" s="440" t="str">
        <f>IF(ISBLANK('ECM Data'!D40)," ",'ECM Data'!D40)</f>
        <v xml:space="preserve"> </v>
      </c>
      <c r="E30" s="441" t="str">
        <f>IF(ISBLANK('ECM Data'!E40)," ",'ECM Data'!E40)</f>
        <v xml:space="preserve"> </v>
      </c>
      <c r="F30" s="442" t="str">
        <f>IF(ISBLANK('ECM Data'!E40)," ",'ECM Data'!J40)</f>
        <v xml:space="preserve"> </v>
      </c>
      <c r="G30" s="441" t="str">
        <f>IF(ISBLANK('ECM Data'!E40)," ",'ECM Data'!O40)</f>
        <v xml:space="preserve"> </v>
      </c>
      <c r="H30" s="443" t="str">
        <f>IF(ISBLANK('ECM Data'!E40)," ",'ECM Data'!P40)</f>
        <v xml:space="preserve"> </v>
      </c>
      <c r="I30" s="290"/>
      <c r="J30" s="290"/>
    </row>
    <row r="31" spans="1:10">
      <c r="A31" s="286"/>
      <c r="B31" s="287"/>
      <c r="C31" s="286"/>
      <c r="D31" s="440" t="str">
        <f>IF(ISBLANK('ECM Data'!D41)," ",'ECM Data'!D41)</f>
        <v xml:space="preserve"> </v>
      </c>
      <c r="E31" s="441" t="str">
        <f>IF(ISBLANK('ECM Data'!E41)," ",'ECM Data'!E41)</f>
        <v xml:space="preserve"> </v>
      </c>
      <c r="F31" s="442" t="str">
        <f>IF(ISBLANK('ECM Data'!E41)," ",'ECM Data'!J41)</f>
        <v xml:space="preserve"> </v>
      </c>
      <c r="G31" s="441" t="str">
        <f>IF(ISBLANK('ECM Data'!E41)," ",'ECM Data'!O41)</f>
        <v xml:space="preserve"> </v>
      </c>
      <c r="H31" s="443" t="str">
        <f>IF(ISBLANK('ECM Data'!E41)," ",'ECM Data'!P41)</f>
        <v xml:space="preserve"> </v>
      </c>
      <c r="I31" s="290"/>
      <c r="J31" s="290"/>
    </row>
    <row r="32" spans="1:10">
      <c r="A32" s="286"/>
      <c r="B32" s="287"/>
      <c r="C32" s="286"/>
      <c r="D32" s="440" t="str">
        <f>IF(ISBLANK('ECM Data'!D42)," ",'ECM Data'!D42)</f>
        <v xml:space="preserve"> </v>
      </c>
      <c r="E32" s="441" t="str">
        <f>IF(ISBLANK('ECM Data'!E42)," ",'ECM Data'!E42)</f>
        <v xml:space="preserve"> </v>
      </c>
      <c r="F32" s="442" t="str">
        <f>IF(ISBLANK('ECM Data'!E42)," ",'ECM Data'!J42)</f>
        <v xml:space="preserve"> </v>
      </c>
      <c r="G32" s="441" t="str">
        <f>IF(ISBLANK('ECM Data'!E42)," ",'ECM Data'!O42)</f>
        <v xml:space="preserve"> </v>
      </c>
      <c r="H32" s="443" t="str">
        <f>IF(ISBLANK('ECM Data'!E42)," ",'ECM Data'!P42)</f>
        <v xml:space="preserve"> </v>
      </c>
      <c r="I32" s="290"/>
      <c r="J32" s="290"/>
    </row>
    <row r="33" spans="1:10">
      <c r="A33" s="286"/>
      <c r="B33" s="287"/>
      <c r="C33" s="286"/>
      <c r="D33" s="440" t="str">
        <f>IF(ISBLANK('ECM Data'!D43)," ",'ECM Data'!D43)</f>
        <v xml:space="preserve"> </v>
      </c>
      <c r="E33" s="441" t="str">
        <f>IF(ISBLANK('ECM Data'!E43)," ",'ECM Data'!E43)</f>
        <v xml:space="preserve"> </v>
      </c>
      <c r="F33" s="442" t="str">
        <f>IF(ISBLANK('ECM Data'!E43)," ",'ECM Data'!J43)</f>
        <v xml:space="preserve"> </v>
      </c>
      <c r="G33" s="441" t="str">
        <f>IF(ISBLANK('ECM Data'!E43)," ",'ECM Data'!O43)</f>
        <v xml:space="preserve"> </v>
      </c>
      <c r="H33" s="443" t="str">
        <f>IF(ISBLANK('ECM Data'!E43)," ",'ECM Data'!P43)</f>
        <v xml:space="preserve"> </v>
      </c>
      <c r="I33" s="290"/>
      <c r="J33" s="290"/>
    </row>
    <row r="34" spans="1:10">
      <c r="A34" s="286"/>
      <c r="B34" s="287"/>
      <c r="C34" s="286"/>
      <c r="D34" s="440" t="str">
        <f>IF(ISBLANK('ECM Data'!D44)," ",'ECM Data'!D44)</f>
        <v xml:space="preserve"> </v>
      </c>
      <c r="E34" s="441" t="str">
        <f>IF(ISBLANK('ECM Data'!E44)," ",'ECM Data'!E44)</f>
        <v xml:space="preserve"> </v>
      </c>
      <c r="F34" s="442" t="str">
        <f>IF(ISBLANK('ECM Data'!E44)," ",'ECM Data'!J44)</f>
        <v xml:space="preserve"> </v>
      </c>
      <c r="G34" s="441" t="str">
        <f>IF(ISBLANK('ECM Data'!E44)," ",'ECM Data'!O44)</f>
        <v xml:space="preserve"> </v>
      </c>
      <c r="H34" s="443" t="str">
        <f>IF(ISBLANK('ECM Data'!E44)," ",'ECM Data'!P44)</f>
        <v xml:space="preserve"> </v>
      </c>
      <c r="I34" s="290"/>
      <c r="J34" s="290"/>
    </row>
    <row r="35" spans="1:10">
      <c r="A35" s="286"/>
      <c r="B35" s="287"/>
      <c r="C35" s="286"/>
      <c r="D35" s="440" t="str">
        <f>IF(ISBLANK('ECM Data'!D45)," ",'ECM Data'!D45)</f>
        <v xml:space="preserve"> </v>
      </c>
      <c r="E35" s="441" t="str">
        <f>IF(ISBLANK('ECM Data'!E45)," ",'ECM Data'!E45)</f>
        <v xml:space="preserve"> </v>
      </c>
      <c r="F35" s="442" t="str">
        <f>IF(ISBLANK('ECM Data'!E45)," ",'ECM Data'!J45)</f>
        <v xml:space="preserve"> </v>
      </c>
      <c r="G35" s="441" t="str">
        <f>IF(ISBLANK('ECM Data'!E45)," ",'ECM Data'!O45)</f>
        <v xml:space="preserve"> </v>
      </c>
      <c r="H35" s="443" t="str">
        <f>IF(ISBLANK('ECM Data'!E45)," ",'ECM Data'!P45)</f>
        <v xml:space="preserve"> </v>
      </c>
      <c r="I35" s="290"/>
      <c r="J35" s="290"/>
    </row>
    <row r="36" spans="1:10">
      <c r="A36" s="286"/>
      <c r="B36" s="287"/>
      <c r="C36" s="286"/>
      <c r="D36" s="440" t="str">
        <f>IF(ISBLANK('ECM Data'!D46)," ",'ECM Data'!D46)</f>
        <v xml:space="preserve"> </v>
      </c>
      <c r="E36" s="441" t="str">
        <f>IF(ISBLANK('ECM Data'!E46)," ",'ECM Data'!E46)</f>
        <v xml:space="preserve"> </v>
      </c>
      <c r="F36" s="442" t="str">
        <f>IF(ISBLANK('ECM Data'!E46)," ",'ECM Data'!J46)</f>
        <v xml:space="preserve"> </v>
      </c>
      <c r="G36" s="441" t="str">
        <f>IF(ISBLANK('ECM Data'!E46)," ",'ECM Data'!O46)</f>
        <v xml:space="preserve"> </v>
      </c>
      <c r="H36" s="443" t="str">
        <f>IF(ISBLANK('ECM Data'!E46)," ",'ECM Data'!P46)</f>
        <v xml:space="preserve"> </v>
      </c>
      <c r="I36" s="290"/>
      <c r="J36" s="290"/>
    </row>
    <row r="37" spans="1:10">
      <c r="A37" s="286"/>
      <c r="B37" s="287"/>
      <c r="C37" s="286"/>
      <c r="D37" s="440" t="str">
        <f>IF(ISBLANK('ECM Data'!D47)," ",'ECM Data'!D47)</f>
        <v xml:space="preserve"> </v>
      </c>
      <c r="E37" s="441" t="str">
        <f>IF(ISBLANK('ECM Data'!E47)," ",'ECM Data'!E47)</f>
        <v xml:space="preserve"> </v>
      </c>
      <c r="F37" s="442" t="str">
        <f>IF(ISBLANK('ECM Data'!E47)," ",'ECM Data'!J47)</f>
        <v xml:space="preserve"> </v>
      </c>
      <c r="G37" s="441" t="str">
        <f>IF(ISBLANK('ECM Data'!E47)," ",'ECM Data'!O47)</f>
        <v xml:space="preserve"> </v>
      </c>
      <c r="H37" s="443" t="str">
        <f>IF(ISBLANK('ECM Data'!E47)," ",'ECM Data'!P47)</f>
        <v xml:space="preserve"> </v>
      </c>
      <c r="I37" s="290"/>
      <c r="J37" s="290"/>
    </row>
    <row r="38" spans="1:10">
      <c r="A38" s="286"/>
      <c r="B38" s="287"/>
      <c r="C38" s="286"/>
      <c r="D38" s="440" t="str">
        <f>IF(ISBLANK('ECM Data'!D48)," ",'ECM Data'!D48)</f>
        <v xml:space="preserve"> </v>
      </c>
      <c r="E38" s="441" t="str">
        <f>IF(ISBLANK('ECM Data'!E48)," ",'ECM Data'!E48)</f>
        <v xml:space="preserve"> </v>
      </c>
      <c r="F38" s="442" t="str">
        <f>IF(ISBLANK('ECM Data'!E48)," ",'ECM Data'!J48)</f>
        <v xml:space="preserve"> </v>
      </c>
      <c r="G38" s="441" t="str">
        <f>IF(ISBLANK('ECM Data'!E48)," ",'ECM Data'!O48)</f>
        <v xml:space="preserve"> </v>
      </c>
      <c r="H38" s="443" t="str">
        <f>IF(ISBLANK('ECM Data'!E48)," ",'ECM Data'!P48)</f>
        <v xml:space="preserve"> </v>
      </c>
      <c r="I38" s="290"/>
      <c r="J38" s="290"/>
    </row>
    <row r="39" spans="1:10">
      <c r="A39" s="286"/>
      <c r="B39" s="287"/>
      <c r="C39" s="286"/>
      <c r="D39" s="440" t="str">
        <f>IF(ISBLANK('ECM Data'!D49)," ",'ECM Data'!D49)</f>
        <v xml:space="preserve"> </v>
      </c>
      <c r="E39" s="441" t="str">
        <f>IF(ISBLANK('ECM Data'!E49)," ",'ECM Data'!E49)</f>
        <v xml:space="preserve"> </v>
      </c>
      <c r="F39" s="442" t="str">
        <f>IF(ISBLANK('ECM Data'!E49)," ",'ECM Data'!J49)</f>
        <v xml:space="preserve"> </v>
      </c>
      <c r="G39" s="441" t="str">
        <f>IF(ISBLANK('ECM Data'!E49)," ",'ECM Data'!O49)</f>
        <v xml:space="preserve"> </v>
      </c>
      <c r="H39" s="443" t="str">
        <f>IF(ISBLANK('ECM Data'!E49)," ",'ECM Data'!P49)</f>
        <v xml:space="preserve"> </v>
      </c>
      <c r="I39" s="290"/>
      <c r="J39" s="290"/>
    </row>
    <row r="40" spans="1:10">
      <c r="A40" s="286"/>
      <c r="B40" s="287"/>
      <c r="C40" s="286"/>
      <c r="D40" s="440" t="str">
        <f>IF(ISBLANK('ECM Data'!D50)," ",'ECM Data'!D50)</f>
        <v xml:space="preserve"> </v>
      </c>
      <c r="E40" s="441" t="str">
        <f>IF(ISBLANK('ECM Data'!E50)," ",'ECM Data'!E50)</f>
        <v xml:space="preserve"> </v>
      </c>
      <c r="F40" s="442" t="str">
        <f>IF(ISBLANK('ECM Data'!E50)," ",'ECM Data'!J50)</f>
        <v xml:space="preserve"> </v>
      </c>
      <c r="G40" s="441" t="str">
        <f>IF(ISBLANK('ECM Data'!E50)," ",'ECM Data'!O50)</f>
        <v xml:space="preserve"> </v>
      </c>
      <c r="H40" s="443" t="str">
        <f>IF(ISBLANK('ECM Data'!E50)," ",'ECM Data'!P50)</f>
        <v xml:space="preserve"> </v>
      </c>
      <c r="I40" s="290"/>
      <c r="J40" s="290"/>
    </row>
    <row r="41" spans="1:10">
      <c r="A41" s="286"/>
      <c r="B41" s="287"/>
      <c r="C41" s="286"/>
      <c r="D41" s="440" t="str">
        <f>IF(ISBLANK('ECM Data'!D51)," ",'ECM Data'!D51)</f>
        <v xml:space="preserve"> </v>
      </c>
      <c r="E41" s="441" t="str">
        <f>IF(ISBLANK('ECM Data'!E51)," ",'ECM Data'!E51)</f>
        <v xml:space="preserve"> </v>
      </c>
      <c r="F41" s="442" t="str">
        <f>IF(ISBLANK('ECM Data'!E51)," ",'ECM Data'!J51)</f>
        <v xml:space="preserve"> </v>
      </c>
      <c r="G41" s="441" t="str">
        <f>IF(ISBLANK('ECM Data'!E51)," ",'ECM Data'!O51)</f>
        <v xml:space="preserve"> </v>
      </c>
      <c r="H41" s="443" t="str">
        <f>IF(ISBLANK('ECM Data'!E51)," ",'ECM Data'!P51)</f>
        <v xml:space="preserve"> </v>
      </c>
      <c r="I41" s="290"/>
      <c r="J41" s="290"/>
    </row>
    <row r="42" spans="1:10">
      <c r="A42" s="286"/>
      <c r="B42" s="287"/>
      <c r="C42" s="286"/>
      <c r="D42" s="440" t="str">
        <f>IF(ISBLANK('ECM Data'!D52)," ",'ECM Data'!D52)</f>
        <v xml:space="preserve"> </v>
      </c>
      <c r="E42" s="441" t="str">
        <f>IF(ISBLANK('ECM Data'!E52)," ",'ECM Data'!E52)</f>
        <v xml:space="preserve"> </v>
      </c>
      <c r="F42" s="442" t="str">
        <f>IF(ISBLANK('ECM Data'!E52)," ",'ECM Data'!J52)</f>
        <v xml:space="preserve"> </v>
      </c>
      <c r="G42" s="441" t="str">
        <f>IF(ISBLANK('ECM Data'!E52)," ",'ECM Data'!O52)</f>
        <v xml:space="preserve"> </v>
      </c>
      <c r="H42" s="443" t="str">
        <f>IF(ISBLANK('ECM Data'!E52)," ",'ECM Data'!P52)</f>
        <v xml:space="preserve"> </v>
      </c>
      <c r="I42" s="290"/>
      <c r="J42" s="290"/>
    </row>
    <row r="43" spans="1:10">
      <c r="A43" s="286"/>
      <c r="B43" s="287"/>
      <c r="C43" s="286"/>
      <c r="D43" s="440" t="str">
        <f>IF(ISBLANK('ECM Data'!D53)," ",'ECM Data'!D53)</f>
        <v xml:space="preserve"> </v>
      </c>
      <c r="E43" s="441" t="str">
        <f>IF(ISBLANK('ECM Data'!E53)," ",'ECM Data'!E53)</f>
        <v xml:space="preserve"> </v>
      </c>
      <c r="F43" s="442" t="str">
        <f>IF(ISBLANK('ECM Data'!E53)," ",'ECM Data'!J53)</f>
        <v xml:space="preserve"> </v>
      </c>
      <c r="G43" s="441" t="str">
        <f>IF(ISBLANK('ECM Data'!E53)," ",'ECM Data'!O53)</f>
        <v xml:space="preserve"> </v>
      </c>
      <c r="H43" s="443" t="str">
        <f>IF(ISBLANK('ECM Data'!E53)," ",'ECM Data'!P53)</f>
        <v xml:space="preserve"> </v>
      </c>
      <c r="I43" s="290"/>
      <c r="J43" s="290"/>
    </row>
    <row r="44" spans="1:10">
      <c r="A44" s="286"/>
      <c r="B44" s="287"/>
      <c r="C44" s="286"/>
      <c r="D44" s="440" t="str">
        <f>IF(ISBLANK('ECM Data'!D54)," ",'ECM Data'!D54)</f>
        <v xml:space="preserve"> </v>
      </c>
      <c r="E44" s="441" t="str">
        <f>IF(ISBLANK('ECM Data'!E54)," ",'ECM Data'!E54)</f>
        <v xml:space="preserve"> </v>
      </c>
      <c r="F44" s="442" t="str">
        <f>IF(ISBLANK('ECM Data'!E54)," ",'ECM Data'!J54)</f>
        <v xml:space="preserve"> </v>
      </c>
      <c r="G44" s="441" t="str">
        <f>IF(ISBLANK('ECM Data'!E54)," ",'ECM Data'!O54)</f>
        <v xml:space="preserve"> </v>
      </c>
      <c r="H44" s="443" t="str">
        <f>IF(ISBLANK('ECM Data'!E54)," ",'ECM Data'!P54)</f>
        <v xml:space="preserve"> </v>
      </c>
      <c r="I44" s="290"/>
      <c r="J44" s="290"/>
    </row>
    <row r="45" spans="1:10">
      <c r="A45" s="286"/>
      <c r="B45" s="287"/>
      <c r="C45" s="286"/>
      <c r="D45" s="440" t="str">
        <f>IF(ISBLANK('ECM Data'!D55)," ",'ECM Data'!D55)</f>
        <v xml:space="preserve"> </v>
      </c>
      <c r="E45" s="441" t="str">
        <f>IF(ISBLANK('ECM Data'!E55)," ",'ECM Data'!E55)</f>
        <v xml:space="preserve"> </v>
      </c>
      <c r="F45" s="442" t="str">
        <f>IF(ISBLANK('ECM Data'!E55)," ",'ECM Data'!J55)</f>
        <v xml:space="preserve"> </v>
      </c>
      <c r="G45" s="441" t="str">
        <f>IF(ISBLANK('ECM Data'!E55)," ",'ECM Data'!O55)</f>
        <v xml:space="preserve"> </v>
      </c>
      <c r="H45" s="443" t="str">
        <f>IF(ISBLANK('ECM Data'!E55)," ",'ECM Data'!P55)</f>
        <v xml:space="preserve"> </v>
      </c>
      <c r="I45" s="290"/>
      <c r="J45" s="290"/>
    </row>
    <row r="46" spans="1:10">
      <c r="A46" s="286"/>
      <c r="B46" s="287"/>
      <c r="C46" s="286"/>
      <c r="D46" s="440" t="str">
        <f>IF(ISBLANK('ECM Data'!D56)," ",'ECM Data'!D56)</f>
        <v xml:space="preserve"> </v>
      </c>
      <c r="E46" s="441" t="str">
        <f>IF(ISBLANK('ECM Data'!E56)," ",'ECM Data'!E56)</f>
        <v xml:space="preserve"> </v>
      </c>
      <c r="F46" s="442" t="str">
        <f>IF(ISBLANK('ECM Data'!E56)," ",'ECM Data'!J56)</f>
        <v xml:space="preserve"> </v>
      </c>
      <c r="G46" s="441" t="str">
        <f>IF(ISBLANK('ECM Data'!E56)," ",'ECM Data'!O56)</f>
        <v xml:space="preserve"> </v>
      </c>
      <c r="H46" s="443" t="str">
        <f>IF(ISBLANK('ECM Data'!E56)," ",'ECM Data'!P56)</f>
        <v xml:space="preserve"> </v>
      </c>
      <c r="I46" s="290"/>
      <c r="J46" s="290"/>
    </row>
    <row r="47" spans="1:10">
      <c r="A47" s="286"/>
      <c r="B47" s="287"/>
      <c r="C47" s="286"/>
      <c r="D47" s="440" t="str">
        <f>IF(ISBLANK('ECM Data'!D57)," ",'ECM Data'!D57)</f>
        <v xml:space="preserve"> </v>
      </c>
      <c r="E47" s="441" t="str">
        <f>IF(ISBLANK('ECM Data'!E57)," ",'ECM Data'!E57)</f>
        <v xml:space="preserve"> </v>
      </c>
      <c r="F47" s="442" t="str">
        <f>IF(ISBLANK('ECM Data'!E57)," ",'ECM Data'!J57)</f>
        <v xml:space="preserve"> </v>
      </c>
      <c r="G47" s="441" t="str">
        <f>IF(ISBLANK('ECM Data'!E57)," ",'ECM Data'!O57)</f>
        <v xml:space="preserve"> </v>
      </c>
      <c r="H47" s="443" t="str">
        <f>IF(ISBLANK('ECM Data'!E57)," ",'ECM Data'!P57)</f>
        <v xml:space="preserve"> </v>
      </c>
      <c r="I47" s="290"/>
      <c r="J47" s="290"/>
    </row>
    <row r="48" spans="1:10">
      <c r="A48" s="286"/>
      <c r="B48" s="287"/>
      <c r="C48" s="286"/>
      <c r="D48" s="440" t="str">
        <f>IF(ISBLANK('ECM Data'!D58)," ",'ECM Data'!D58)</f>
        <v xml:space="preserve"> </v>
      </c>
      <c r="E48" s="441" t="str">
        <f>IF(ISBLANK('ECM Data'!E58)," ",'ECM Data'!E58)</f>
        <v xml:space="preserve"> </v>
      </c>
      <c r="F48" s="442" t="str">
        <f>IF(ISBLANK('ECM Data'!E58)," ",'ECM Data'!J58)</f>
        <v xml:space="preserve"> </v>
      </c>
      <c r="G48" s="441" t="str">
        <f>IF(ISBLANK('ECM Data'!E58)," ",'ECM Data'!O58)</f>
        <v xml:space="preserve"> </v>
      </c>
      <c r="H48" s="443" t="str">
        <f>IF(ISBLANK('ECM Data'!E58)," ",'ECM Data'!P58)</f>
        <v xml:space="preserve"> </v>
      </c>
      <c r="I48" s="290"/>
      <c r="J48" s="290"/>
    </row>
    <row r="49" spans="1:10">
      <c r="A49" s="286"/>
      <c r="B49" s="287"/>
      <c r="C49" s="286"/>
      <c r="D49" s="440" t="str">
        <f>IF(ISBLANK('ECM Data'!D59)," ",'ECM Data'!D59)</f>
        <v xml:space="preserve"> </v>
      </c>
      <c r="E49" s="441" t="str">
        <f>IF(ISBLANK('ECM Data'!E59)," ",'ECM Data'!E59)</f>
        <v xml:space="preserve"> </v>
      </c>
      <c r="F49" s="442" t="str">
        <f>IF(ISBLANK('ECM Data'!E59)," ",'ECM Data'!J59)</f>
        <v xml:space="preserve"> </v>
      </c>
      <c r="G49" s="441" t="str">
        <f>IF(ISBLANK('ECM Data'!E59)," ",'ECM Data'!O59)</f>
        <v xml:space="preserve"> </v>
      </c>
      <c r="H49" s="443" t="str">
        <f>IF(ISBLANK('ECM Data'!E59)," ",'ECM Data'!P59)</f>
        <v xml:space="preserve"> </v>
      </c>
      <c r="I49" s="306"/>
      <c r="J49" s="290"/>
    </row>
    <row r="50" spans="1:10">
      <c r="A50" s="286"/>
      <c r="B50" s="287"/>
      <c r="C50" s="306"/>
      <c r="D50" s="440" t="str">
        <f>IF(ISBLANK('ECM Data'!D60)," ",'ECM Data'!D60)</f>
        <v xml:space="preserve"> </v>
      </c>
      <c r="E50" s="441" t="str">
        <f>IF(ISBLANK('ECM Data'!E60)," ",'ECM Data'!E60)</f>
        <v xml:space="preserve"> </v>
      </c>
      <c r="F50" s="442" t="str">
        <f>IF(ISBLANK('ECM Data'!E60)," ",'ECM Data'!J60)</f>
        <v xml:space="preserve"> </v>
      </c>
      <c r="G50" s="441" t="str">
        <f>IF(ISBLANK('ECM Data'!E60)," ",'ECM Data'!O60)</f>
        <v xml:space="preserve"> </v>
      </c>
      <c r="H50" s="443" t="str">
        <f>IF(ISBLANK('ECM Data'!E60)," ",'ECM Data'!P60)</f>
        <v xml:space="preserve"> </v>
      </c>
      <c r="I50" s="306"/>
      <c r="J50" s="290"/>
    </row>
    <row r="51" spans="1:10">
      <c r="A51" s="286"/>
      <c r="B51" s="287"/>
      <c r="C51" s="306"/>
      <c r="D51" s="440" t="str">
        <f>IF(ISBLANK('ECM Data'!D62)," ",'ECM Data'!D62)</f>
        <v xml:space="preserve"> </v>
      </c>
      <c r="E51" s="441" t="str">
        <f>IF(ISBLANK('ECM Data'!E62)," ",'ECM Data'!E62)</f>
        <v xml:space="preserve"> </v>
      </c>
      <c r="F51" s="442" t="str">
        <f>IF(ISBLANK('ECM Data'!E61)," ",'ECM Data'!J61)</f>
        <v xml:space="preserve"> </v>
      </c>
      <c r="G51" s="441" t="str">
        <f>IF(ISBLANK('ECM Data'!E62)," ",'ECM Data'!O62)</f>
        <v xml:space="preserve"> </v>
      </c>
      <c r="H51" s="443" t="str">
        <f>IF(ISBLANK('ECM Data'!E61)," ",'ECM Data'!P61)</f>
        <v xml:space="preserve"> </v>
      </c>
      <c r="I51" s="306"/>
      <c r="J51" s="290"/>
    </row>
    <row r="52" spans="1:10">
      <c r="A52" s="307"/>
      <c r="B52" s="308"/>
      <c r="C52" s="309"/>
      <c r="D52" s="454" t="str">
        <f>IF(ISBLANK('ECM Data'!D63)," ",'ECM Data'!D63)</f>
        <v xml:space="preserve"> </v>
      </c>
      <c r="E52" s="455" t="str">
        <f>IF(ISBLANK('ECM Data'!E63)," ",'ECM Data'!E63)</f>
        <v xml:space="preserve"> </v>
      </c>
      <c r="F52" s="456" t="str">
        <f>IF(ISBLANK('ECM Data'!E62)," ",'ECM Data'!J62)</f>
        <v xml:space="preserve"> </v>
      </c>
      <c r="G52" s="455" t="str">
        <f>IF(ISBLANK('ECM Data'!E63)," ",'ECM Data'!#REF!)</f>
        <v xml:space="preserve"> </v>
      </c>
      <c r="H52" s="457" t="str">
        <f>IF(ISBLANK('ECM Data'!E62)," ",'ECM Data'!P62)</f>
        <v xml:space="preserve"> </v>
      </c>
      <c r="I52" s="309"/>
      <c r="J52" s="310"/>
    </row>
  </sheetData>
  <sheetProtection algorithmName="SHA-512" hashValue="D1H/y2MNJOBR2d41XkdvntbwmCCVK6wcTSnjiwIcbiYstialN1qtW45CgxKtQuyF8BCbUVn+ulpSG9YQGYTeCQ==" saltValue="sOWipSSs0M0Ry0Zam/+14Q==" spinCount="100000" sheet="1" formatCells="0" formatColumns="0" formatRows="0"/>
  <mergeCells count="2">
    <mergeCell ref="A4:J5"/>
    <mergeCell ref="D8:H8"/>
  </mergeCells>
  <conditionalFormatting sqref="G23">
    <cfRule type="expression" dxfId="0" priority="1">
      <formula>ADDRESS(ROW(G23),COLUMN(G23))=ActiveCellAddress</formula>
    </cfRule>
  </conditionalFormatting>
  <printOptions horizontalCentered="1"/>
  <pageMargins left="0.2" right="0.2" top="1" bottom="0.5" header="0.2" footer="0.3"/>
  <pageSetup scale="88" orientation="portrait" r:id="rId1"/>
  <headerFooter>
    <oddHeader>&amp;L&amp;"-,Bold"&amp;18Minimum Requirements Document&amp;20
&amp;"-,Italic"&amp;16Early Transformer Replacement Program&amp;R&amp;G</oddHeader>
    <oddFooter>&amp;L&amp;10&amp;D&amp;R&amp;10Page &amp;P of &amp;N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32C3C-B565-4E2E-A514-C754AE086E37}">
  <sheetPr codeName="Sheet8"/>
  <dimension ref="A1:C6"/>
  <sheetViews>
    <sheetView workbookViewId="0">
      <selection activeCell="A4" sqref="A4"/>
    </sheetView>
  </sheetViews>
  <sheetFormatPr defaultRowHeight="14.5"/>
  <cols>
    <col min="2" max="2" width="10.453125" bestFit="1" customWidth="1"/>
    <col min="3" max="3" width="54.453125" customWidth="1"/>
  </cols>
  <sheetData>
    <row r="1" spans="1:3">
      <c r="A1" s="242" t="s">
        <v>171</v>
      </c>
      <c r="B1" s="229"/>
    </row>
    <row r="2" spans="1:3">
      <c r="A2" s="242" t="s">
        <v>168</v>
      </c>
      <c r="B2" s="243" t="s">
        <v>0</v>
      </c>
      <c r="C2" s="244" t="s">
        <v>169</v>
      </c>
    </row>
    <row r="3" spans="1:3">
      <c r="A3" s="247" t="s">
        <v>191</v>
      </c>
      <c r="B3" s="248">
        <v>45292</v>
      </c>
      <c r="C3" s="245" t="s">
        <v>178</v>
      </c>
    </row>
    <row r="4" spans="1:3">
      <c r="A4" s="247" t="s">
        <v>165</v>
      </c>
      <c r="B4" s="248">
        <v>45135</v>
      </c>
      <c r="C4" s="245" t="s">
        <v>176</v>
      </c>
    </row>
    <row r="5" spans="1:3" ht="58">
      <c r="A5" s="247" t="s">
        <v>166</v>
      </c>
      <c r="B5" s="248">
        <v>45069</v>
      </c>
      <c r="C5" s="246" t="s">
        <v>170</v>
      </c>
    </row>
    <row r="6" spans="1:3">
      <c r="A6" s="247" t="s">
        <v>167</v>
      </c>
      <c r="B6" s="248">
        <v>45063</v>
      </c>
      <c r="C6" s="245" t="s">
        <v>177</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Project Data</vt:lpstr>
      <vt:lpstr>ECM Data</vt:lpstr>
      <vt:lpstr>Efficiency Tables</vt:lpstr>
      <vt:lpstr>Pre-Install Photos</vt:lpstr>
      <vt:lpstr>Savings Summary</vt:lpstr>
      <vt:lpstr>MRD</vt:lpstr>
      <vt:lpstr>MRD-Overflow</vt:lpstr>
      <vt:lpstr>Versions</vt:lpstr>
      <vt:lpstr>MRD!Print_Area</vt:lpstr>
      <vt:lpstr>'MRD-Overflow'!Print_Area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JayR</dc:creator>
  <cp:lastModifiedBy>Zagura, Lisa</cp:lastModifiedBy>
  <cp:lastPrinted>2024-03-06T21:43:07Z</cp:lastPrinted>
  <dcterms:created xsi:type="dcterms:W3CDTF">2015-06-05T18:17:20Z</dcterms:created>
  <dcterms:modified xsi:type="dcterms:W3CDTF">2024-07-22T16:42:18Z</dcterms:modified>
</cp:coreProperties>
</file>